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80" windowWidth="11940" windowHeight="3405" firstSheet="1" activeTab="4"/>
  </bookViews>
  <sheets>
    <sheet name="VPZ-LotsDéc 97" sheetId="1" r:id="rId1"/>
    <sheet name="VPZ-LotsJanv98 (2)" sheetId="2" r:id="rId2"/>
    <sheet name="VPZ-LotsJanv98 (4)" sheetId="3" r:id="rId3"/>
    <sheet name="VPZ-LotsJanv98 (3)" sheetId="4" r:id="rId4"/>
    <sheet name="VPZ-LotsJanv98" sheetId="5" r:id="rId5"/>
    <sheet name="Feuil3" sheetId="6" r:id="rId6"/>
  </sheets>
  <definedNames>
    <definedName name="wrn.VPZ._.Lots._.RT._.Silo." localSheetId="3" hidden="1">{#N/A,#N/A,FALSE,"VPZ-LotsJanv98 (2)";#N/A,#N/A,FALSE,"VPZ-LotsJanv98"}</definedName>
    <definedName name="wrn.VPZ._.Lots._.RT._.Silo." localSheetId="2" hidden="1">{#N/A,#N/A,FALSE,"VPZ-LotsJanv98 (2)";#N/A,#N/A,FALSE,"VPZ-LotsJanv98"}</definedName>
    <definedName name="wrn.VPZ._.Lots._.RT._.Silo." hidden="1">{#N/A,#N/A,FALSE,"VPZ-LotsJanv98 (2)";#N/A,#N/A,FALSE,"VPZ-LotsJanv98"}</definedName>
  </definedNames>
  <calcPr fullCalcOnLoad="1"/>
</workbook>
</file>

<file path=xl/sharedStrings.xml><?xml version="1.0" encoding="utf-8"?>
<sst xmlns="http://schemas.openxmlformats.org/spreadsheetml/2006/main" count="481" uniqueCount="193">
  <si>
    <t>TOTAUX     2</t>
  </si>
  <si>
    <t>Reçu de Van Peperzeel :</t>
  </si>
  <si>
    <t>LOT 1</t>
  </si>
  <si>
    <t>LOT 2</t>
  </si>
  <si>
    <t>V P Z</t>
  </si>
  <si>
    <t>Gestion de Stock / nature,origine des LOTS                                                  Flux quantitatif</t>
  </si>
  <si>
    <t>LOT 3</t>
  </si>
  <si>
    <t>LOT 4</t>
  </si>
  <si>
    <t>02/12/97                   374</t>
  </si>
  <si>
    <t>25/11/97                   358</t>
  </si>
  <si>
    <t>27/11/97                   363</t>
  </si>
  <si>
    <t>04/12/97                   375</t>
  </si>
  <si>
    <t>09/12/97                   381</t>
  </si>
  <si>
    <t>Ni-Cd Bat Indust</t>
  </si>
  <si>
    <t>Lithium</t>
  </si>
  <si>
    <t>Acc Plombs</t>
  </si>
  <si>
    <t>struct.  Métal.</t>
  </si>
  <si>
    <t xml:space="preserve">                                                                Matières reduitent du Tri</t>
  </si>
  <si>
    <t>RT</t>
  </si>
  <si>
    <t>MDT</t>
  </si>
  <si>
    <t>Valeurs en pourcentage</t>
  </si>
  <si>
    <t>% total sur total MDT Silo</t>
  </si>
  <si>
    <t>RECYMET SA                  1123 ACLENS</t>
  </si>
  <si>
    <t>TOTAL GLOBAL</t>
  </si>
  <si>
    <t xml:space="preserve"> Ni-Cd Pack</t>
  </si>
  <si>
    <t>Ni-Cd MonoC</t>
  </si>
  <si>
    <t>Batterie Clôt.</t>
  </si>
  <si>
    <t>Repartition auxiliaire1) TRI</t>
  </si>
  <si>
    <t>Repartition auxiliaire2) RT</t>
  </si>
  <si>
    <t>Relais</t>
  </si>
  <si>
    <t>Métaux déch</t>
  </si>
  <si>
    <t>Conditionnement FÛT</t>
  </si>
  <si>
    <t>Total des fûts reçu</t>
  </si>
  <si>
    <t>Bouton cells</t>
  </si>
  <si>
    <t>Batt.  6 V</t>
  </si>
  <si>
    <t>Pouss silo noire</t>
  </si>
  <si>
    <t xml:space="preserve">Repartition auxiliaire1) TRI déduction du solde non utilisé </t>
  </si>
  <si>
    <t>21colis*4fûts/palette =</t>
  </si>
  <si>
    <t>Moyenne par arrivage :</t>
  </si>
  <si>
    <t xml:space="preserve"> soit pour 6 arrivage :</t>
  </si>
  <si>
    <t>Nombre de Lots</t>
  </si>
  <si>
    <t>Tableau de répartition des Piles Hollandaises</t>
  </si>
  <si>
    <t>Calculée sur Totaux 1</t>
  </si>
  <si>
    <t>Pouss Bouton</t>
  </si>
  <si>
    <t>Condnsat</t>
  </si>
  <si>
    <t>semaine</t>
  </si>
  <si>
    <t>48/49</t>
  </si>
  <si>
    <t>6 v</t>
  </si>
  <si>
    <t>Clôt.</t>
  </si>
  <si>
    <t>strMétal</t>
  </si>
  <si>
    <t>NiCPack</t>
  </si>
  <si>
    <t>NiMono</t>
  </si>
  <si>
    <t>NiBttind</t>
  </si>
  <si>
    <t>AccPlbs</t>
  </si>
  <si>
    <t>BtonCls</t>
  </si>
  <si>
    <t>PousBt</t>
  </si>
  <si>
    <t>PouSilo</t>
  </si>
  <si>
    <t>Conda</t>
  </si>
  <si>
    <t>MétDéch</t>
  </si>
  <si>
    <t>Tot a</t>
  </si>
  <si>
    <t>Tot b</t>
  </si>
  <si>
    <t>Tot c</t>
  </si>
  <si>
    <t>PART PYROLISEE :</t>
  </si>
  <si>
    <t>Pyro</t>
  </si>
  <si>
    <t>Py</t>
  </si>
  <si>
    <t>1/2Py</t>
  </si>
  <si>
    <t>totaux I des repartitions        (a,b,c )</t>
  </si>
  <si>
    <t>TOTAUX     I              lots en Silo :</t>
  </si>
  <si>
    <t>Tot d</t>
  </si>
  <si>
    <t xml:space="preserve">LOT 5  </t>
  </si>
  <si>
    <t>LOT 6( recondit)</t>
  </si>
  <si>
    <t>LOT 7(recondit)</t>
  </si>
  <si>
    <t>11/12/97      (en fût) 385</t>
  </si>
  <si>
    <t xml:space="preserve"> 15/12/97                  389</t>
  </si>
  <si>
    <t xml:space="preserve"> 18/12/97                  392</t>
  </si>
  <si>
    <t>Total FIN DECEMBRE 1997</t>
  </si>
  <si>
    <t>1/2Pyr</t>
  </si>
  <si>
    <t>LOT 8 (recond)</t>
  </si>
  <si>
    <t>fûts</t>
  </si>
  <si>
    <r>
      <t xml:space="preserve">LOT 6  </t>
    </r>
    <r>
      <rPr>
        <b/>
        <sz val="8"/>
        <rFont val="Arial"/>
        <family val="2"/>
      </rPr>
      <t>(Pyro partielle)</t>
    </r>
  </si>
  <si>
    <t>Stock en attente de Mise à Disp. Tri (6(1/2) ,7,8 ) :</t>
  </si>
  <si>
    <t>RETOUR ARRET PRODUCT</t>
  </si>
  <si>
    <t>déduction</t>
  </si>
  <si>
    <t>Me17/12/97</t>
  </si>
  <si>
    <t>MDT     ou      Stock</t>
  </si>
  <si>
    <t xml:space="preserve">                                                                Matières Reduitent du Tri</t>
  </si>
  <si>
    <t>Repport Déc. 1997</t>
  </si>
  <si>
    <t>TOTAL EN SILO</t>
  </si>
  <si>
    <t>TOTAUX     I          lots en Silo,Jan98:</t>
  </si>
  <si>
    <r>
      <t xml:space="preserve">(lot:6,7,8) </t>
    </r>
    <r>
      <rPr>
        <b/>
        <sz val="8"/>
        <rFont val="Arial"/>
        <family val="2"/>
      </rPr>
      <t>Solde BRUT</t>
    </r>
  </si>
  <si>
    <t>Total Semaine 02 Janvier 1998</t>
  </si>
  <si>
    <r>
      <t>Total</t>
    </r>
    <r>
      <rPr>
        <sz val="8"/>
        <rFont val="Arial"/>
        <family val="0"/>
      </rPr>
      <t xml:space="preserve"> Vendredi 9 Janvier 1998 Stock </t>
    </r>
    <r>
      <rPr>
        <b/>
        <sz val="8"/>
        <rFont val="Arial"/>
        <family val="2"/>
      </rPr>
      <t>BRUT</t>
    </r>
  </si>
  <si>
    <t>nouvel entrée :</t>
  </si>
  <si>
    <t>TOTAUX     2/1997</t>
  </si>
  <si>
    <t>Rec.97:</t>
  </si>
  <si>
    <t>Lot     (en Big-Bag)            LOT 9 :</t>
  </si>
  <si>
    <t>Lot     (en fût)                    LOT 10 :</t>
  </si>
  <si>
    <t>Repartition auxiliaire1) en attente de TRI</t>
  </si>
  <si>
    <t>Total général in silo</t>
  </si>
  <si>
    <t>totaux</t>
  </si>
  <si>
    <r>
      <t xml:space="preserve">LOT 8 </t>
    </r>
    <r>
      <rPr>
        <b/>
        <sz val="8"/>
        <rFont val="Arial"/>
        <family val="2"/>
      </rPr>
      <t>(Pyro partielle)</t>
    </r>
  </si>
  <si>
    <t>solde en Big Bag</t>
  </si>
  <si>
    <t>Lot  9      N° 98-009</t>
  </si>
  <si>
    <t>Lot  10    N° 98-013</t>
  </si>
  <si>
    <t>arrivage reçu  :</t>
  </si>
  <si>
    <r>
      <t>Total sem 02</t>
    </r>
    <r>
      <rPr>
        <sz val="8"/>
        <rFont val="Arial"/>
        <family val="0"/>
      </rPr>
      <t xml:space="preserve">  Stock </t>
    </r>
    <r>
      <rPr>
        <b/>
        <sz val="8"/>
        <rFont val="Arial"/>
        <family val="2"/>
      </rPr>
      <t>BRUT au départ</t>
    </r>
  </si>
  <si>
    <t>(par Semaine)</t>
  </si>
  <si>
    <t>Métx</t>
  </si>
  <si>
    <t>déch</t>
  </si>
  <si>
    <t>Calculée sur Quant.en silo semaine 02</t>
  </si>
  <si>
    <t>totaux I des repartitions    RT  (a,b,c,d)</t>
  </si>
  <si>
    <t>TOTAL  du  % RT 1997        sur    129'208  =</t>
  </si>
  <si>
    <t>Valeur RT semaine 02</t>
  </si>
  <si>
    <t>%</t>
  </si>
  <si>
    <t>a</t>
  </si>
  <si>
    <t>b</t>
  </si>
  <si>
    <t>c</t>
  </si>
  <si>
    <t>d</t>
  </si>
  <si>
    <t>solde Reserve 97</t>
  </si>
  <si>
    <t>QUANTITE fin 1997</t>
  </si>
  <si>
    <t>QUANTITE GLOBAL</t>
  </si>
  <si>
    <r>
      <t>total pyro sem.02</t>
    </r>
    <r>
      <rPr>
        <sz val="8"/>
        <rFont val="Arial"/>
        <family val="2"/>
      </rPr>
      <t>(Lot 8 Pyro part.=15379)</t>
    </r>
  </si>
  <si>
    <t>entrées semaine 02</t>
  </si>
  <si>
    <t>entrées semaine 03</t>
  </si>
  <si>
    <t>détail pyro sem.03</t>
  </si>
  <si>
    <t>Lot 10 Pyrolyse partielle (solde=6'160)</t>
  </si>
  <si>
    <t>Lot  8 pyrolyse du solde soit :</t>
  </si>
  <si>
    <t>Lot 9 pyrolyse totale des bigbags</t>
  </si>
  <si>
    <r>
      <t>Total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Pyrolyse au Vendredi 16/01/98</t>
    </r>
  </si>
  <si>
    <t>Valeur RT semaine 03</t>
  </si>
  <si>
    <t>Calculée sur Quant.en silo semaine 03 =</t>
  </si>
  <si>
    <t>Quantité Reduite pour la semaine 03 =</t>
  </si>
  <si>
    <t>moins RT = moins</t>
  </si>
  <si>
    <t>plus solde Res.97</t>
  </si>
  <si>
    <r>
      <t xml:space="preserve">TOTAUX     I           </t>
    </r>
    <r>
      <rPr>
        <sz val="8"/>
        <rFont val="MS Sans Serif"/>
        <family val="2"/>
      </rPr>
      <t>en Silo,sem 02:</t>
    </r>
  </si>
  <si>
    <t>en Silo,sem 03:</t>
  </si>
  <si>
    <t>TOTAUX Général R.T.</t>
  </si>
  <si>
    <r>
      <t>%</t>
    </r>
    <r>
      <rPr>
        <b/>
        <sz val="8"/>
        <rFont val="Arial"/>
        <family val="2"/>
      </rPr>
      <t xml:space="preserve"> RT</t>
    </r>
    <r>
      <rPr>
        <sz val="8"/>
        <rFont val="Arial"/>
        <family val="0"/>
      </rPr>
      <t xml:space="preserve"> total sur  MDT Silo calculé </t>
    </r>
    <r>
      <rPr>
        <b/>
        <sz val="8"/>
        <rFont val="Arial"/>
        <family val="2"/>
      </rPr>
      <t>sur 172'366</t>
    </r>
    <r>
      <rPr>
        <sz val="8"/>
        <rFont val="Arial"/>
        <family val="0"/>
      </rPr>
      <t xml:space="preserve"> =</t>
    </r>
  </si>
  <si>
    <t>Masse en SILO Globale net après déduction</t>
  </si>
  <si>
    <t>TOTAL net  EN SILO</t>
  </si>
  <si>
    <t>net en SILO sem 03 =</t>
  </si>
  <si>
    <t>LOT 10 solde de       7 BigBag           BRUT</t>
  </si>
  <si>
    <t>LOT 11                      en fûts              BRUT</t>
  </si>
  <si>
    <t xml:space="preserve">LOT 12                      en fûts              BRUT </t>
  </si>
  <si>
    <r>
      <t>%</t>
    </r>
    <r>
      <rPr>
        <b/>
        <sz val="8"/>
        <rFont val="Arial"/>
        <family val="2"/>
      </rPr>
      <t xml:space="preserve"> RT</t>
    </r>
    <r>
      <rPr>
        <sz val="8"/>
        <rFont val="Arial"/>
        <family val="0"/>
      </rPr>
      <t xml:space="preserve"> total sur  MDT Silo calculé </t>
    </r>
    <r>
      <rPr>
        <b/>
        <sz val="8"/>
        <rFont val="Arial"/>
        <family val="2"/>
      </rPr>
      <t>sur 215'602</t>
    </r>
    <r>
      <rPr>
        <sz val="8"/>
        <rFont val="Arial"/>
        <family val="0"/>
      </rPr>
      <t xml:space="preserve"> =</t>
    </r>
  </si>
  <si>
    <t>entrée semaine   04</t>
  </si>
  <si>
    <t xml:space="preserve">Lot     9,   Lot 10 </t>
  </si>
  <si>
    <t>Lot   11,   Lot 12</t>
  </si>
  <si>
    <t>Lot   13,   Lot 14</t>
  </si>
  <si>
    <t xml:space="preserve">                Conditionnement FÛT</t>
  </si>
  <si>
    <t>en Silo,sem 04:</t>
  </si>
  <si>
    <t>détail pyro sem.04</t>
  </si>
  <si>
    <t>LOT 10 solde de       7 BigBag           Pyro</t>
  </si>
  <si>
    <t xml:space="preserve">LOT 11                      Pyro             </t>
  </si>
  <si>
    <t xml:space="preserve">LOT 12                      Pyro              </t>
  </si>
  <si>
    <t>LOT 13                      Pyro partielle</t>
  </si>
  <si>
    <t>Lot  13  solde en big bag soit :</t>
  </si>
  <si>
    <r>
      <t>%</t>
    </r>
    <r>
      <rPr>
        <b/>
        <sz val="8"/>
        <rFont val="Arial"/>
        <family val="2"/>
      </rPr>
      <t xml:space="preserve"> Reduction du Tri</t>
    </r>
    <r>
      <rPr>
        <sz val="8"/>
        <rFont val="Arial"/>
        <family val="0"/>
      </rPr>
      <t xml:space="preserve"> sur  MDT totalSilo soit: </t>
    </r>
  </si>
  <si>
    <t>sortie Brut</t>
  </si>
  <si>
    <t>Calculée sur Quant.en silo semaine 04 =</t>
  </si>
  <si>
    <t>Valeur RT semaine 04</t>
  </si>
  <si>
    <t>Quantité Reduite pour la semaine 04 =</t>
  </si>
  <si>
    <t>sort</t>
  </si>
  <si>
    <t>sold</t>
  </si>
  <si>
    <t>Lot 14 en bigbags et en fûts</t>
  </si>
  <si>
    <t>Lot   15,   Lot 16</t>
  </si>
  <si>
    <t>entrées semaine 05</t>
  </si>
  <si>
    <t>22colis*4fûts/palette =</t>
  </si>
  <si>
    <t>TOTAUX 2/1997</t>
  </si>
  <si>
    <t>Repport Déc 1997</t>
  </si>
  <si>
    <t>total net en silo</t>
  </si>
  <si>
    <t>QUANTITE fin 97</t>
  </si>
  <si>
    <t>quantité GLOBAL</t>
  </si>
  <si>
    <r>
      <t>Total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Pyrolyse au Vendredi 16/01/98</t>
    </r>
  </si>
  <si>
    <r>
      <t xml:space="preserve">TOTAUX     I           </t>
    </r>
    <r>
      <rPr>
        <sz val="7"/>
        <rFont val="Arial"/>
        <family val="2"/>
      </rPr>
      <t>en Silo,sem 02:</t>
    </r>
  </si>
  <si>
    <t>LOT 14                      Pyro partielle</t>
  </si>
  <si>
    <t xml:space="preserve">LOT 13                      Pyro total du solde             </t>
  </si>
  <si>
    <t>en silo,sem 05</t>
  </si>
  <si>
    <t>solde</t>
  </si>
  <si>
    <t>Lot      14     solde en big bag soit :</t>
  </si>
  <si>
    <t>Lot      16     en fûts</t>
  </si>
  <si>
    <t>Lot      15    en bigbags et en fûts</t>
  </si>
  <si>
    <t>Calculée sur Quant.M D T semaine 05 =</t>
  </si>
  <si>
    <t>Valeur RT semaine 05</t>
  </si>
  <si>
    <r>
      <t>%</t>
    </r>
    <r>
      <rPr>
        <b/>
        <sz val="7"/>
        <rFont val="Arial"/>
        <family val="2"/>
      </rPr>
      <t xml:space="preserve"> Reduction du Tri</t>
    </r>
    <r>
      <rPr>
        <sz val="7"/>
        <rFont val="Arial"/>
        <family val="2"/>
      </rPr>
      <t xml:space="preserve"> sur  MDT total  Silo soit: </t>
    </r>
  </si>
  <si>
    <t>Repport Déc. 1997  R T</t>
  </si>
  <si>
    <t>totaux I des repartitions   RT  (a,b,c,d)=Jan 98</t>
  </si>
  <si>
    <t>Quantité Reduite pour la semaine 05 =</t>
  </si>
  <si>
    <t xml:space="preserve">Reduction  du tri Total  = </t>
  </si>
  <si>
    <t>LOT 1 au Lot 16</t>
  </si>
  <si>
    <t>Lots JANVIER 98</t>
  </si>
  <si>
    <t>net en SILO sem 05 =</t>
  </si>
  <si>
    <t>MDT= Mise à Disposition Triage des piles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</si>
</sst>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_);_(* \(#,##0\);_(* &quot;-&quot;??_);_(@_)"/>
    <numFmt numFmtId="173" formatCode="_-* #,##0.0\ _F_-;\-* #,##0.0\ _F_-;_-* &quot;-&quot;??\ _F_-;_-@_-"/>
    <numFmt numFmtId="174" formatCode="_-* #,##0\ _F_-;\-* #,##0\ _F_-;_-* &quot;-&quot;??\ _F_-;_-@_-"/>
    <numFmt numFmtId="175" formatCode="0.0000%"/>
    <numFmt numFmtId="176" formatCode="0.0%"/>
    <numFmt numFmtId="177" formatCode="0.000%"/>
    <numFmt numFmtId="178" formatCode="0.00000%"/>
    <numFmt numFmtId="179" formatCode="0.000000%"/>
    <numFmt numFmtId="180" formatCode="0.0000000%"/>
    <numFmt numFmtId="181" formatCode="_-* #,##0.000\ _F_-;\-* #,##0.000\ _F_-;_-* &quot;-&quot;??\ _F_-;_-@_-"/>
    <numFmt numFmtId="182" formatCode="_-* #,##0.0000\ _F_-;\-* #,##0.0000\ _F_-;_-* &quot;-&quot;??\ _F_-;_-@_-"/>
    <numFmt numFmtId="183" formatCode="_-* #,##0.00000\ _F_-;\-* #,##0.00000\ _F_-;_-* &quot;-&quot;??\ _F_-;_-@_-"/>
    <numFmt numFmtId="184" formatCode="_-* #,##0.000000\ _F_-;\-* #,##0.000000\ _F_-;_-* &quot;-&quot;??\ _F_-;_-@_-"/>
    <numFmt numFmtId="185" formatCode="_-* #,##0.0000000\ _F_-;\-* #,##0.0000000\ _F_-;_-* &quot;-&quot;??\ _F_-;_-@_-"/>
    <numFmt numFmtId="186" formatCode="_-* #,##0.00000000\ _F_-;\-* #,##0.00000000\ _F_-;_-* &quot;-&quot;??\ _F_-;_-@_-"/>
    <numFmt numFmtId="187" formatCode="_-* #,##0.000000000\ _F_-;\-* #,##0.000000000\ _F_-;_-* &quot;-&quot;??\ _F_-;_-@_-"/>
    <numFmt numFmtId="188" formatCode="_-* #,##0.0000000000\ _F_-;\-* #,##0.0000000000\ _F_-;_-* &quot;-&quot;??\ _F_-;_-@_-"/>
  </numFmts>
  <fonts count="11">
    <font>
      <sz val="10"/>
      <name val="Arial"/>
      <family val="0"/>
    </font>
    <font>
      <b/>
      <sz val="8"/>
      <name val="MS Sans Serif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14" fontId="3" fillId="0" borderId="0" xfId="0" applyNumberFormat="1" applyFont="1" applyAlignment="1">
      <alignment/>
    </xf>
    <xf numFmtId="0" fontId="3" fillId="2" borderId="0" xfId="0" applyFont="1" applyFill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  <xf numFmtId="172" fontId="4" fillId="0" borderId="0" xfId="17" applyNumberFormat="1" applyFont="1" applyBorder="1" applyAlignment="1">
      <alignment/>
    </xf>
    <xf numFmtId="172" fontId="3" fillId="0" borderId="0" xfId="17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17" applyNumberFormat="1" applyFont="1" applyAlignment="1">
      <alignment/>
    </xf>
    <xf numFmtId="172" fontId="3" fillId="0" borderId="0" xfId="0" applyNumberFormat="1" applyFont="1" applyAlignment="1">
      <alignment/>
    </xf>
    <xf numFmtId="174" fontId="3" fillId="0" borderId="0" xfId="17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3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2" fillId="2" borderId="0" xfId="0" applyFont="1" applyFill="1" applyAlignment="1">
      <alignment/>
    </xf>
    <xf numFmtId="172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9" fontId="3" fillId="0" borderId="0" xfId="21" applyFont="1" applyAlignment="1">
      <alignment/>
    </xf>
    <xf numFmtId="9" fontId="3" fillId="0" borderId="0" xfId="21" applyFont="1" applyAlignment="1" applyProtection="1">
      <alignment/>
      <protection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1" fillId="2" borderId="0" xfId="0" applyNumberFormat="1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/>
    </xf>
    <xf numFmtId="172" fontId="1" fillId="2" borderId="4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10" fontId="3" fillId="0" borderId="0" xfId="21" applyNumberFormat="1" applyFont="1" applyAlignment="1">
      <alignment/>
    </xf>
    <xf numFmtId="172" fontId="3" fillId="0" borderId="3" xfId="0" applyNumberFormat="1" applyFont="1" applyBorder="1" applyAlignment="1">
      <alignment/>
    </xf>
    <xf numFmtId="172" fontId="5" fillId="0" borderId="4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2" xfId="17" applyNumberFormat="1" applyFont="1" applyBorder="1" applyAlignment="1">
      <alignment/>
    </xf>
    <xf numFmtId="0" fontId="2" fillId="0" borderId="7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/>
    </xf>
    <xf numFmtId="10" fontId="2" fillId="0" borderId="0" xfId="21" applyNumberFormat="1" applyFont="1" applyAlignment="1">
      <alignment/>
    </xf>
    <xf numFmtId="0" fontId="2" fillId="0" borderId="0" xfId="0" applyFont="1" applyBorder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17" applyNumberFormat="1" applyFont="1" applyAlignment="1">
      <alignment/>
    </xf>
    <xf numFmtId="10" fontId="3" fillId="0" borderId="0" xfId="21" applyNumberFormat="1" applyFont="1" applyAlignment="1" applyProtection="1">
      <alignment/>
      <protection/>
    </xf>
    <xf numFmtId="0" fontId="3" fillId="0" borderId="0" xfId="17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Alignment="1">
      <alignment/>
    </xf>
    <xf numFmtId="172" fontId="5" fillId="0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0" xfId="17" applyNumberFormat="1" applyFont="1" applyAlignment="1">
      <alignment/>
    </xf>
    <xf numFmtId="0" fontId="1" fillId="0" borderId="1" xfId="0" applyFont="1" applyBorder="1" applyAlignment="1" quotePrefix="1">
      <alignment horizontal="left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10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2" fontId="9" fillId="0" borderId="0" xfId="17" applyNumberFormat="1" applyFont="1" applyBorder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0" borderId="0" xfId="17" applyNumberFormat="1" applyFont="1" applyBorder="1" applyAlignment="1">
      <alignment/>
    </xf>
    <xf numFmtId="0" fontId="10" fillId="2" borderId="0" xfId="0" applyFont="1" applyFill="1" applyAlignment="1">
      <alignment/>
    </xf>
    <xf numFmtId="172" fontId="10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172" fontId="10" fillId="0" borderId="4" xfId="0" applyNumberFormat="1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2" borderId="7" xfId="0" applyFont="1" applyFill="1" applyBorder="1" applyAlignment="1">
      <alignment/>
    </xf>
    <xf numFmtId="0" fontId="9" fillId="0" borderId="5" xfId="0" applyFont="1" applyBorder="1" applyAlignment="1">
      <alignment/>
    </xf>
    <xf numFmtId="172" fontId="9" fillId="0" borderId="1" xfId="0" applyNumberFormat="1" applyFont="1" applyFill="1" applyBorder="1" applyAlignment="1">
      <alignment/>
    </xf>
    <xf numFmtId="174" fontId="10" fillId="0" borderId="0" xfId="17" applyNumberFormat="1" applyFont="1" applyAlignment="1">
      <alignment/>
    </xf>
    <xf numFmtId="0" fontId="10" fillId="0" borderId="1" xfId="0" applyFont="1" applyBorder="1" applyAlignment="1">
      <alignment/>
    </xf>
    <xf numFmtId="9" fontId="10" fillId="0" borderId="0" xfId="21" applyFont="1" applyAlignment="1">
      <alignment/>
    </xf>
    <xf numFmtId="10" fontId="10" fillId="0" borderId="0" xfId="21" applyNumberFormat="1" applyFont="1" applyAlignment="1">
      <alignment/>
    </xf>
    <xf numFmtId="10" fontId="10" fillId="0" borderId="0" xfId="21" applyNumberFormat="1" applyFont="1" applyAlignment="1" applyProtection="1">
      <alignment/>
      <protection/>
    </xf>
    <xf numFmtId="9" fontId="10" fillId="0" borderId="0" xfId="21" applyFont="1" applyAlignment="1" applyProtection="1">
      <alignment/>
      <protection/>
    </xf>
    <xf numFmtId="10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 quotePrefix="1">
      <alignment horizontal="left"/>
    </xf>
    <xf numFmtId="0" fontId="10" fillId="0" borderId="0" xfId="17" applyNumberFormat="1" applyFont="1" applyAlignment="1">
      <alignment/>
    </xf>
    <xf numFmtId="10" fontId="9" fillId="0" borderId="0" xfId="21" applyNumberFormat="1" applyFont="1" applyAlignment="1">
      <alignment/>
    </xf>
    <xf numFmtId="172" fontId="10" fillId="0" borderId="0" xfId="17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0" fillId="0" borderId="0" xfId="17" applyNumberFormat="1" applyFont="1" applyAlignment="1">
      <alignment/>
    </xf>
    <xf numFmtId="0" fontId="10" fillId="2" borderId="0" xfId="0" applyFont="1" applyFill="1" applyAlignment="1" quotePrefix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 horizontal="right"/>
    </xf>
    <xf numFmtId="10" fontId="10" fillId="0" borderId="2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19</xdr:row>
      <xdr:rowOff>9525</xdr:rowOff>
    </xdr:from>
    <xdr:to>
      <xdr:col>2</xdr:col>
      <xdr:colOff>180975</xdr:colOff>
      <xdr:row>23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2295525" y="3419475"/>
          <a:ext cx="361950" cy="609600"/>
        </a:xfrm>
        <a:prstGeom prst="bentConnector3">
          <a:avLst>
            <a:gd name="adj1" fmla="val 49018"/>
            <a:gd name="adj2" fmla="val -469388"/>
            <a:gd name="adj3" fmla="val -286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104775</xdr:rowOff>
    </xdr:from>
    <xdr:to>
      <xdr:col>4</xdr:col>
      <xdr:colOff>38100</xdr:colOff>
      <xdr:row>21</xdr:row>
      <xdr:rowOff>104775</xdr:rowOff>
    </xdr:to>
    <xdr:sp>
      <xdr:nvSpPr>
        <xdr:cNvPr id="2" name="Line 8"/>
        <xdr:cNvSpPr>
          <a:spLocks/>
        </xdr:cNvSpPr>
      </xdr:nvSpPr>
      <xdr:spPr>
        <a:xfrm>
          <a:off x="1228725" y="3800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31</xdr:row>
      <xdr:rowOff>9525</xdr:rowOff>
    </xdr:from>
    <xdr:to>
      <xdr:col>4</xdr:col>
      <xdr:colOff>38100</xdr:colOff>
      <xdr:row>31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19200" y="4933950"/>
          <a:ext cx="1695450" cy="9525"/>
        </a:xfrm>
        <a:custGeom>
          <a:pathLst>
            <a:path h="1" w="178">
              <a:moveTo>
                <a:pt x="0" y="0"/>
              </a:moveTo>
              <a:lnTo>
                <a:pt x="152" y="0"/>
              </a:lnTo>
              <a:lnTo>
                <a:pt x="170" y="0"/>
              </a:lnTo>
              <a:lnTo>
                <a:pt x="17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95250</xdr:rowOff>
    </xdr:from>
    <xdr:to>
      <xdr:col>5</xdr:col>
      <xdr:colOff>57150</xdr:colOff>
      <xdr:row>33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628900" y="2886075"/>
          <a:ext cx="561975" cy="2400300"/>
        </a:xfrm>
        <a:prstGeom prst="straightConnector1">
          <a:avLst>
            <a:gd name="adj1" fmla="val 7634"/>
            <a:gd name="adj2" fmla="val 600000"/>
            <a:gd name="adj3" fmla="val -2409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21</xdr:row>
      <xdr:rowOff>57150</xdr:rowOff>
    </xdr:from>
    <xdr:to>
      <xdr:col>2</xdr:col>
      <xdr:colOff>142875</xdr:colOff>
      <xdr:row>21</xdr:row>
      <xdr:rowOff>57150</xdr:rowOff>
    </xdr:to>
    <xdr:sp>
      <xdr:nvSpPr>
        <xdr:cNvPr id="3" name="Line 3"/>
        <xdr:cNvSpPr>
          <a:spLocks/>
        </xdr:cNvSpPr>
      </xdr:nvSpPr>
      <xdr:spPr>
        <a:xfrm>
          <a:off x="2105025" y="3648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31</xdr:row>
      <xdr:rowOff>66675</xdr:rowOff>
    </xdr:from>
    <xdr:to>
      <xdr:col>4</xdr:col>
      <xdr:colOff>28575</xdr:colOff>
      <xdr:row>31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123950" y="4991100"/>
          <a:ext cx="1609725" cy="9525"/>
        </a:xfrm>
        <a:custGeom>
          <a:pathLst>
            <a:path h="1" w="178">
              <a:moveTo>
                <a:pt x="0" y="0"/>
              </a:moveTo>
              <a:lnTo>
                <a:pt x="152" y="0"/>
              </a:lnTo>
              <a:lnTo>
                <a:pt x="170" y="0"/>
              </a:lnTo>
              <a:lnTo>
                <a:pt x="17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13</xdr:row>
      <xdr:rowOff>95250</xdr:rowOff>
    </xdr:from>
    <xdr:to>
      <xdr:col>5</xdr:col>
      <xdr:colOff>0</xdr:colOff>
      <xdr:row>32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390775" y="2619375"/>
          <a:ext cx="609600" cy="2505075"/>
        </a:xfrm>
        <a:prstGeom prst="straightConnector1">
          <a:avLst>
            <a:gd name="adj1" fmla="val 7634"/>
            <a:gd name="adj2" fmla="val 600000"/>
            <a:gd name="adj3" fmla="val -2409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21</xdr:row>
      <xdr:rowOff>57150</xdr:rowOff>
    </xdr:from>
    <xdr:to>
      <xdr:col>2</xdr:col>
      <xdr:colOff>142875</xdr:colOff>
      <xdr:row>21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43100" y="3648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31</xdr:row>
      <xdr:rowOff>66675</xdr:rowOff>
    </xdr:from>
    <xdr:to>
      <xdr:col>4</xdr:col>
      <xdr:colOff>28575</xdr:colOff>
      <xdr:row>31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209675" y="4991100"/>
          <a:ext cx="1695450" cy="9525"/>
        </a:xfrm>
        <a:custGeom>
          <a:pathLst>
            <a:path h="1" w="178">
              <a:moveTo>
                <a:pt x="0" y="0"/>
              </a:moveTo>
              <a:lnTo>
                <a:pt x="152" y="0"/>
              </a:lnTo>
              <a:lnTo>
                <a:pt x="170" y="0"/>
              </a:lnTo>
              <a:lnTo>
                <a:pt x="17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14</xdr:row>
      <xdr:rowOff>85725</xdr:rowOff>
    </xdr:from>
    <xdr:to>
      <xdr:col>5</xdr:col>
      <xdr:colOff>0</xdr:colOff>
      <xdr:row>32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609850" y="2743200"/>
          <a:ext cx="523875" cy="2381250"/>
        </a:xfrm>
        <a:prstGeom prst="straightConnector1">
          <a:avLst>
            <a:gd name="adj1" fmla="val 7634"/>
            <a:gd name="adj2" fmla="val 600000"/>
            <a:gd name="adj3" fmla="val -2409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21</xdr:row>
      <xdr:rowOff>57150</xdr:rowOff>
    </xdr:from>
    <xdr:to>
      <xdr:col>2</xdr:col>
      <xdr:colOff>142875</xdr:colOff>
      <xdr:row>21</xdr:row>
      <xdr:rowOff>57150</xdr:rowOff>
    </xdr:to>
    <xdr:sp>
      <xdr:nvSpPr>
        <xdr:cNvPr id="3" name="Line 3"/>
        <xdr:cNvSpPr>
          <a:spLocks/>
        </xdr:cNvSpPr>
      </xdr:nvSpPr>
      <xdr:spPr>
        <a:xfrm>
          <a:off x="2105025" y="3648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66675</xdr:rowOff>
    </xdr:from>
    <xdr:to>
      <xdr:col>4</xdr:col>
      <xdr:colOff>95250</xdr:colOff>
      <xdr:row>30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1276350" y="4857750"/>
          <a:ext cx="1695450" cy="9525"/>
        </a:xfrm>
        <a:custGeom>
          <a:pathLst>
            <a:path h="1" w="178">
              <a:moveTo>
                <a:pt x="0" y="0"/>
              </a:moveTo>
              <a:lnTo>
                <a:pt x="152" y="0"/>
              </a:lnTo>
              <a:lnTo>
                <a:pt x="170" y="0"/>
              </a:lnTo>
              <a:lnTo>
                <a:pt x="17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66675</xdr:rowOff>
    </xdr:from>
    <xdr:to>
      <xdr:col>4</xdr:col>
      <xdr:colOff>219075</xdr:colOff>
      <xdr:row>32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2628900" y="3524250"/>
          <a:ext cx="466725" cy="1590675"/>
        </a:xfrm>
        <a:prstGeom prst="straightConnector1">
          <a:avLst>
            <a:gd name="adj1" fmla="val 7634"/>
            <a:gd name="adj2" fmla="val 600000"/>
            <a:gd name="adj3" fmla="val -24097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17</xdr:row>
      <xdr:rowOff>57150</xdr:rowOff>
    </xdr:from>
    <xdr:to>
      <xdr:col>2</xdr:col>
      <xdr:colOff>142875</xdr:colOff>
      <xdr:row>17</xdr:row>
      <xdr:rowOff>57150</xdr:rowOff>
    </xdr:to>
    <xdr:sp>
      <xdr:nvSpPr>
        <xdr:cNvPr id="3" name="Line 9"/>
        <xdr:cNvSpPr>
          <a:spLocks/>
        </xdr:cNvSpPr>
      </xdr:nvSpPr>
      <xdr:spPr>
        <a:xfrm>
          <a:off x="2105025" y="3114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Zeros="0" workbookViewId="0" topLeftCell="C10">
      <selection activeCell="C32" sqref="C32"/>
    </sheetView>
  </sheetViews>
  <sheetFormatPr defaultColWidth="11.421875" defaultRowHeight="12.75"/>
  <cols>
    <col min="1" max="1" width="18.421875" style="4" customWidth="1"/>
    <col min="2" max="2" width="18.7109375" style="4" customWidth="1"/>
    <col min="3" max="3" width="8.57421875" style="4" customWidth="1"/>
    <col min="4" max="5" width="4.140625" style="4" customWidth="1"/>
    <col min="6" max="6" width="5.140625" style="4" customWidth="1"/>
    <col min="7" max="8" width="6.00390625" style="4" customWidth="1"/>
    <col min="9" max="9" width="5.421875" style="4" customWidth="1"/>
    <col min="10" max="10" width="5.8515625" style="4" customWidth="1"/>
    <col min="11" max="11" width="5.7109375" style="4" customWidth="1"/>
    <col min="12" max="12" width="5.421875" style="4" customWidth="1"/>
    <col min="13" max="13" width="6.140625" style="4" customWidth="1"/>
    <col min="14" max="14" width="5.7109375" style="4" customWidth="1"/>
    <col min="15" max="15" width="6.28125" style="4" customWidth="1"/>
    <col min="16" max="16" width="5.7109375" style="4" customWidth="1"/>
    <col min="17" max="17" width="5.421875" style="4" customWidth="1"/>
    <col min="18" max="18" width="5.140625" style="4" customWidth="1"/>
    <col min="19" max="19" width="5.8515625" style="4" customWidth="1"/>
    <col min="20" max="20" width="5.140625" style="4" customWidth="1"/>
    <col min="21" max="21" width="5.28125" style="4" customWidth="1"/>
    <col min="22" max="22" width="5.00390625" style="4" customWidth="1"/>
    <col min="23" max="23" width="6.421875" style="4" customWidth="1"/>
    <col min="24" max="16384" width="20.57421875" style="4" customWidth="1"/>
  </cols>
  <sheetData>
    <row r="1" spans="1:15" ht="39" customHeight="1">
      <c r="A1" s="2" t="s">
        <v>22</v>
      </c>
      <c r="B1" s="3" t="s">
        <v>41</v>
      </c>
      <c r="C1" s="7">
        <f ca="1">TODAY()</f>
        <v>37936</v>
      </c>
      <c r="D1" s="7"/>
      <c r="E1" s="7"/>
      <c r="F1" s="7"/>
      <c r="G1" s="1" t="s">
        <v>18</v>
      </c>
      <c r="H1" s="5" t="s">
        <v>17</v>
      </c>
      <c r="K1" s="6"/>
      <c r="L1" s="6"/>
      <c r="N1" s="1" t="s">
        <v>18</v>
      </c>
      <c r="O1" s="1"/>
    </row>
    <row r="2" spans="1:19" ht="38.25" customHeight="1">
      <c r="A2" s="8" t="s">
        <v>5</v>
      </c>
      <c r="B2" s="1" t="s">
        <v>4</v>
      </c>
      <c r="C2" s="1" t="s">
        <v>19</v>
      </c>
      <c r="D2" s="1"/>
      <c r="E2" s="1"/>
      <c r="F2" s="2" t="s">
        <v>34</v>
      </c>
      <c r="G2" s="2" t="s">
        <v>26</v>
      </c>
      <c r="H2" s="2" t="s">
        <v>16</v>
      </c>
      <c r="I2" s="2" t="s">
        <v>14</v>
      </c>
      <c r="J2" s="2" t="s">
        <v>29</v>
      </c>
      <c r="K2" s="9" t="s">
        <v>24</v>
      </c>
      <c r="L2" s="2" t="s">
        <v>25</v>
      </c>
      <c r="M2" s="2" t="s">
        <v>13</v>
      </c>
      <c r="N2" s="2" t="s">
        <v>15</v>
      </c>
      <c r="O2" s="2" t="s">
        <v>33</v>
      </c>
      <c r="P2" s="2" t="s">
        <v>43</v>
      </c>
      <c r="Q2" s="29" t="s">
        <v>35</v>
      </c>
      <c r="R2" s="24" t="s">
        <v>44</v>
      </c>
      <c r="S2" s="2" t="s">
        <v>30</v>
      </c>
    </row>
    <row r="3" spans="2:11" ht="11.25">
      <c r="B3" s="10" t="s">
        <v>1</v>
      </c>
      <c r="K3" s="11"/>
    </row>
    <row r="4" spans="1:6" ht="11.25">
      <c r="A4" s="4" t="s">
        <v>2</v>
      </c>
      <c r="B4" s="4" t="s">
        <v>9</v>
      </c>
      <c r="C4" s="12">
        <v>23365</v>
      </c>
      <c r="D4" s="12" t="s">
        <v>63</v>
      </c>
      <c r="E4" s="12"/>
      <c r="F4" s="12"/>
    </row>
    <row r="5" spans="1:6" ht="11.25">
      <c r="A5" s="4" t="s">
        <v>3</v>
      </c>
      <c r="B5" s="4" t="s">
        <v>10</v>
      </c>
      <c r="C5" s="13">
        <v>22795</v>
      </c>
      <c r="D5" s="13" t="s">
        <v>64</v>
      </c>
      <c r="E5" s="13"/>
      <c r="F5" s="13"/>
    </row>
    <row r="6" spans="1:6" ht="11.25">
      <c r="A6" s="4" t="s">
        <v>6</v>
      </c>
      <c r="B6" s="4" t="s">
        <v>8</v>
      </c>
      <c r="C6" s="14">
        <v>23073</v>
      </c>
      <c r="D6" s="13" t="s">
        <v>64</v>
      </c>
      <c r="E6" s="14"/>
      <c r="F6" s="14"/>
    </row>
    <row r="7" spans="1:6" ht="11.25">
      <c r="A7" s="4" t="s">
        <v>7</v>
      </c>
      <c r="B7" s="4" t="s">
        <v>11</v>
      </c>
      <c r="C7" s="14">
        <v>22734</v>
      </c>
      <c r="D7" s="13" t="s">
        <v>64</v>
      </c>
      <c r="E7" s="14"/>
      <c r="F7" s="14"/>
    </row>
    <row r="8" spans="1:4" ht="11.25">
      <c r="A8" s="4" t="s">
        <v>69</v>
      </c>
      <c r="B8" s="4" t="s">
        <v>12</v>
      </c>
      <c r="C8" s="4">
        <v>23203</v>
      </c>
      <c r="D8" s="4" t="s">
        <v>64</v>
      </c>
    </row>
    <row r="9" spans="1:11" ht="11.25">
      <c r="A9" s="23" t="s">
        <v>70</v>
      </c>
      <c r="B9" s="23" t="s">
        <v>72</v>
      </c>
      <c r="C9" s="23">
        <v>22838</v>
      </c>
      <c r="D9" s="23" t="s">
        <v>76</v>
      </c>
      <c r="E9" s="23"/>
      <c r="K9" s="15"/>
    </row>
    <row r="10" spans="1:11" ht="11.25">
      <c r="A10" s="23" t="s">
        <v>71</v>
      </c>
      <c r="B10" s="4" t="s">
        <v>73</v>
      </c>
      <c r="C10" s="4">
        <v>23564</v>
      </c>
      <c r="D10" s="4" t="s">
        <v>78</v>
      </c>
      <c r="K10" s="15"/>
    </row>
    <row r="11" spans="1:11" ht="11.25">
      <c r="A11" s="4" t="s">
        <v>77</v>
      </c>
      <c r="B11" s="4" t="s">
        <v>74</v>
      </c>
      <c r="C11" s="4">
        <v>23299</v>
      </c>
      <c r="D11" s="4" t="s">
        <v>78</v>
      </c>
      <c r="K11" s="15"/>
    </row>
    <row r="12" spans="1:11" ht="11.25">
      <c r="A12" s="36" t="s">
        <v>75</v>
      </c>
      <c r="B12" s="19"/>
      <c r="C12" s="37">
        <f>SUM(C4:C11)</f>
        <v>184871</v>
      </c>
      <c r="K12" s="15"/>
    </row>
    <row r="13" ht="11.25">
      <c r="K13" s="15"/>
    </row>
    <row r="14" spans="1:11" ht="11.25">
      <c r="A14" s="4" t="s">
        <v>36</v>
      </c>
      <c r="C14" s="4">
        <v>8800</v>
      </c>
      <c r="K14" s="15"/>
    </row>
    <row r="15" spans="1:4" ht="11.25">
      <c r="A15" s="4" t="s">
        <v>79</v>
      </c>
      <c r="B15" s="4" t="s">
        <v>62</v>
      </c>
      <c r="C15" s="4">
        <v>14038</v>
      </c>
      <c r="D15" s="4" t="s">
        <v>65</v>
      </c>
    </row>
    <row r="16" spans="1:19" ht="11.25">
      <c r="A16" s="4" t="s">
        <v>27</v>
      </c>
      <c r="C16" s="16"/>
      <c r="D16" s="27"/>
      <c r="F16" s="4" t="s">
        <v>47</v>
      </c>
      <c r="G16" s="4" t="s">
        <v>48</v>
      </c>
      <c r="H16" s="4" t="s">
        <v>49</v>
      </c>
      <c r="I16" s="4" t="s">
        <v>14</v>
      </c>
      <c r="J16" s="4" t="s">
        <v>29</v>
      </c>
      <c r="K16" s="4" t="s">
        <v>50</v>
      </c>
      <c r="L16" s="4" t="s">
        <v>51</v>
      </c>
      <c r="M16" s="4" t="s">
        <v>52</v>
      </c>
      <c r="N16" s="4" t="s">
        <v>53</v>
      </c>
      <c r="O16" s="4" t="s">
        <v>54</v>
      </c>
      <c r="P16" s="4" t="s">
        <v>55</v>
      </c>
      <c r="Q16" s="4" t="s">
        <v>56</v>
      </c>
      <c r="R16" s="4" t="s">
        <v>57</v>
      </c>
      <c r="S16" s="4" t="s">
        <v>58</v>
      </c>
    </row>
    <row r="17" spans="1:6" ht="11.25">
      <c r="A17" s="17" t="s">
        <v>67</v>
      </c>
      <c r="B17" s="6"/>
      <c r="C17" s="27">
        <f>C4+C5+C6+C7+C8+C15</f>
        <v>129208</v>
      </c>
      <c r="E17" s="31" t="s">
        <v>45</v>
      </c>
      <c r="F17" s="16"/>
    </row>
    <row r="18" spans="1:20" ht="11.25">
      <c r="A18" s="25" t="s">
        <v>82</v>
      </c>
      <c r="B18" s="4" t="s">
        <v>81</v>
      </c>
      <c r="C18" s="4">
        <v>3253</v>
      </c>
      <c r="E18" s="32" t="s">
        <v>46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1586</v>
      </c>
      <c r="L18" s="30">
        <v>1780</v>
      </c>
      <c r="M18" s="30">
        <v>0</v>
      </c>
      <c r="N18" s="30">
        <v>200</v>
      </c>
      <c r="O18" s="30">
        <v>0</v>
      </c>
      <c r="P18" s="30">
        <v>421</v>
      </c>
      <c r="Q18" s="30">
        <v>70</v>
      </c>
      <c r="R18" s="30">
        <v>10</v>
      </c>
      <c r="S18" s="30">
        <v>180</v>
      </c>
      <c r="T18" s="33" t="s">
        <v>59</v>
      </c>
    </row>
    <row r="19" spans="2:20" ht="11.25">
      <c r="B19" s="21" t="s">
        <v>62</v>
      </c>
      <c r="C19" s="38">
        <f>C17-C18</f>
        <v>125955</v>
      </c>
      <c r="E19" s="32"/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25">
        <f>SUM(F18:S18)</f>
        <v>4247</v>
      </c>
    </row>
    <row r="20" spans="3:20" ht="11.25">
      <c r="C20" s="4" t="s">
        <v>83</v>
      </c>
      <c r="E20" s="32">
        <v>50</v>
      </c>
      <c r="F20" s="30">
        <v>0</v>
      </c>
      <c r="G20" s="30">
        <v>232</v>
      </c>
      <c r="H20" s="30">
        <v>0</v>
      </c>
      <c r="I20" s="30">
        <v>426</v>
      </c>
      <c r="J20" s="30">
        <v>20</v>
      </c>
      <c r="K20" s="30">
        <v>1526</v>
      </c>
      <c r="L20" s="30">
        <v>1676</v>
      </c>
      <c r="M20" s="30">
        <v>0</v>
      </c>
      <c r="N20" s="30">
        <v>144</v>
      </c>
      <c r="O20" s="30">
        <v>0</v>
      </c>
      <c r="P20" s="30">
        <v>180</v>
      </c>
      <c r="Q20" s="30">
        <v>180</v>
      </c>
      <c r="R20" s="30">
        <v>0</v>
      </c>
      <c r="S20" s="30">
        <v>120</v>
      </c>
      <c r="T20" s="33" t="s">
        <v>60</v>
      </c>
    </row>
    <row r="21" spans="1:20" ht="11.25">
      <c r="A21" s="25" t="s">
        <v>80</v>
      </c>
      <c r="C21" s="25">
        <f>C10+C11+C14</f>
        <v>55663</v>
      </c>
      <c r="D21" s="25"/>
      <c r="E21" s="32"/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f>R20/C21</f>
        <v>0</v>
      </c>
      <c r="S21" s="34">
        <v>0</v>
      </c>
      <c r="T21" s="25">
        <f>SUM(F20:S20)</f>
        <v>4504</v>
      </c>
    </row>
    <row r="22" spans="1:20" ht="11.25">
      <c r="A22" s="4" t="s">
        <v>28</v>
      </c>
      <c r="E22" s="32">
        <v>51</v>
      </c>
      <c r="F22" s="30">
        <v>0</v>
      </c>
      <c r="G22" s="30">
        <v>300</v>
      </c>
      <c r="H22" s="30">
        <v>0</v>
      </c>
      <c r="I22" s="30">
        <v>0</v>
      </c>
      <c r="J22" s="30">
        <v>0</v>
      </c>
      <c r="K22" s="30">
        <v>609</v>
      </c>
      <c r="L22" s="30">
        <v>130</v>
      </c>
      <c r="M22" s="30">
        <v>0</v>
      </c>
      <c r="N22" s="30">
        <v>188</v>
      </c>
      <c r="O22" s="30">
        <v>0</v>
      </c>
      <c r="P22" s="30">
        <v>100</v>
      </c>
      <c r="Q22" s="30">
        <v>70</v>
      </c>
      <c r="R22" s="30">
        <v>60</v>
      </c>
      <c r="S22" s="30">
        <v>140</v>
      </c>
      <c r="T22" s="33" t="s">
        <v>61</v>
      </c>
    </row>
    <row r="23" spans="4:20" ht="11.25">
      <c r="D23" s="28"/>
      <c r="E23" s="32"/>
      <c r="F23" s="4">
        <f aca="true" t="shared" si="0" ref="F23:S23">F18+F20+F22</f>
        <v>0</v>
      </c>
      <c r="G23" s="4">
        <f t="shared" si="0"/>
        <v>532</v>
      </c>
      <c r="H23" s="4">
        <f t="shared" si="0"/>
        <v>0</v>
      </c>
      <c r="I23" s="4">
        <f t="shared" si="0"/>
        <v>426</v>
      </c>
      <c r="J23" s="4">
        <f t="shared" si="0"/>
        <v>20</v>
      </c>
      <c r="K23" s="4">
        <f t="shared" si="0"/>
        <v>3721</v>
      </c>
      <c r="L23" s="4">
        <f t="shared" si="0"/>
        <v>3586</v>
      </c>
      <c r="M23" s="4">
        <f t="shared" si="0"/>
        <v>0</v>
      </c>
      <c r="N23" s="4">
        <f t="shared" si="0"/>
        <v>532</v>
      </c>
      <c r="O23" s="4">
        <f t="shared" si="0"/>
        <v>0</v>
      </c>
      <c r="P23" s="4">
        <f t="shared" si="0"/>
        <v>701</v>
      </c>
      <c r="Q23" s="4">
        <f t="shared" si="0"/>
        <v>320</v>
      </c>
      <c r="R23" s="4">
        <f t="shared" si="0"/>
        <v>70</v>
      </c>
      <c r="S23" s="4">
        <f t="shared" si="0"/>
        <v>440</v>
      </c>
      <c r="T23" s="25">
        <f>SUM(F22:S22)</f>
        <v>1597</v>
      </c>
    </row>
    <row r="24" spans="1:5" ht="11.25">
      <c r="A24" s="18" t="s">
        <v>66</v>
      </c>
      <c r="C24" s="25">
        <f>T19+T21+T23</f>
        <v>10348</v>
      </c>
      <c r="E24" s="32"/>
    </row>
    <row r="25" spans="5:19" ht="11.25">
      <c r="E25" s="32"/>
      <c r="F25" s="26"/>
      <c r="G25" s="26">
        <f>G23/C17</f>
        <v>0.004117392111943533</v>
      </c>
      <c r="H25" s="26"/>
      <c r="I25" s="26">
        <f>I23/C17</f>
        <v>0.003297009473097641</v>
      </c>
      <c r="J25" s="26"/>
      <c r="K25" s="26">
        <f>K23/C17</f>
        <v>0.02879852640703362</v>
      </c>
      <c r="L25" s="26">
        <f>L23/C17</f>
        <v>0.027753699461333662</v>
      </c>
      <c r="M25" s="26"/>
      <c r="N25" s="26">
        <f>N23/C17</f>
        <v>0.004117392111943533</v>
      </c>
      <c r="O25" s="26">
        <f>O18/C17</f>
        <v>0</v>
      </c>
      <c r="P25" s="26">
        <f>P23/C17</f>
        <v>0.005425360658782738</v>
      </c>
      <c r="Q25" s="26">
        <f>Q23/C17</f>
        <v>0.0024766268342517493</v>
      </c>
      <c r="R25" s="26">
        <f>R23/C17</f>
        <v>0.0005417621199925701</v>
      </c>
      <c r="S25" s="26">
        <f>S23/C17</f>
        <v>0.003405361897096155</v>
      </c>
    </row>
    <row r="26" spans="1:15" ht="11.25">
      <c r="A26" s="4" t="s">
        <v>20</v>
      </c>
      <c r="B26" s="4" t="s">
        <v>42</v>
      </c>
      <c r="C26" s="15">
        <f>C17</f>
        <v>129208</v>
      </c>
      <c r="E26" s="22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20" ht="11.25">
      <c r="A27" s="4" t="s">
        <v>21</v>
      </c>
      <c r="C27" s="28">
        <f>C24/C17</f>
        <v>0.08008792025261594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9" spans="1:3" ht="11.25">
      <c r="A29" s="20" t="s">
        <v>0</v>
      </c>
      <c r="B29" s="30" t="s">
        <v>23</v>
      </c>
      <c r="C29" s="22">
        <f>SUM(C17+C21)</f>
        <v>184871</v>
      </c>
    </row>
    <row r="30" spans="8:15" ht="11.25">
      <c r="H30" s="6"/>
      <c r="I30" s="6"/>
      <c r="J30" s="6"/>
      <c r="K30" s="6"/>
      <c r="L30" s="6"/>
      <c r="M30" s="6"/>
      <c r="N30" s="6"/>
      <c r="O30" s="6"/>
    </row>
    <row r="32" ht="11.25">
      <c r="C32" s="25" t="s">
        <v>192</v>
      </c>
    </row>
    <row r="34" ht="11.25">
      <c r="D34" s="22"/>
    </row>
    <row r="35" ht="11.25">
      <c r="A35" s="4" t="s">
        <v>31</v>
      </c>
    </row>
    <row r="36" spans="1:3" ht="11.25">
      <c r="A36" s="4" t="s">
        <v>37</v>
      </c>
      <c r="B36" s="4" t="s">
        <v>38</v>
      </c>
      <c r="C36" s="4">
        <v>84</v>
      </c>
    </row>
    <row r="37" spans="1:3" ht="11.25">
      <c r="A37" s="4" t="s">
        <v>40</v>
      </c>
      <c r="B37" s="4" t="s">
        <v>39</v>
      </c>
      <c r="C37" s="4">
        <v>8</v>
      </c>
    </row>
    <row r="38" spans="1:3" ht="11.25">
      <c r="A38" s="4" t="s">
        <v>32</v>
      </c>
      <c r="C38" s="4">
        <f>C36*C37</f>
        <v>672</v>
      </c>
    </row>
    <row r="39" spans="8:12" ht="11.25">
      <c r="H39" s="6"/>
      <c r="I39" s="6"/>
      <c r="J39" s="6"/>
      <c r="K39" s="6"/>
      <c r="L39" s="6"/>
    </row>
    <row r="40" spans="8:12" ht="11.25">
      <c r="H40" s="6"/>
      <c r="I40" s="6"/>
      <c r="J40" s="6"/>
      <c r="K40" s="6"/>
      <c r="L40" s="6"/>
    </row>
    <row r="46" s="23" customFormat="1" ht="11.25"/>
  </sheetData>
  <printOptions gridLines="1" horizontalCentered="1" verticalCentered="1"/>
  <pageMargins left="0.1968503937007874" right="0.1968503937007874" top="0.7874015748031497" bottom="0.7874015748031497" header="0.31496062992125984" footer="0.31496062992125984"/>
  <pageSetup horizontalDpi="300" verticalDpi="300" orientation="landscape" paperSize="9" r:id="rId2"/>
  <headerFooter alignWithMargins="0">
    <oddHeader>&amp;LPar SKI / GHU&amp;C&amp;"Arial,Gras" Confidentiel&amp;R&amp;F&amp;D</oddHeader>
    <oddFooter>&amp;CVPZ Lots Reception&amp;R&amp;N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5">
      <selection activeCell="A39" sqref="A39"/>
    </sheetView>
  </sheetViews>
  <sheetFormatPr defaultColWidth="11.421875" defaultRowHeight="12.75"/>
  <cols>
    <col min="1" max="1" width="16.57421875" style="4" customWidth="1"/>
    <col min="2" max="2" width="15.140625" style="4" customWidth="1"/>
    <col min="3" max="3" width="7.57421875" style="4" customWidth="1"/>
    <col min="4" max="5" width="3.8515625" style="4" customWidth="1"/>
    <col min="6" max="6" width="5.140625" style="4" customWidth="1"/>
    <col min="7" max="7" width="5.57421875" style="4" customWidth="1"/>
    <col min="8" max="8" width="6.00390625" style="4" customWidth="1"/>
    <col min="9" max="9" width="5.421875" style="4" customWidth="1"/>
    <col min="10" max="10" width="5.57421875" style="4" customWidth="1"/>
    <col min="11" max="11" width="5.7109375" style="4" customWidth="1"/>
    <col min="12" max="12" width="6.7109375" style="4" customWidth="1"/>
    <col min="13" max="13" width="5.57421875" style="4" customWidth="1"/>
    <col min="14" max="14" width="5.7109375" style="4" customWidth="1"/>
    <col min="15" max="15" width="5.57421875" style="4" customWidth="1"/>
    <col min="16" max="16" width="5.7109375" style="4" customWidth="1"/>
    <col min="17" max="17" width="5.421875" style="4" customWidth="1"/>
    <col min="18" max="18" width="5.140625" style="4" customWidth="1"/>
    <col min="19" max="19" width="5.28125" style="4" customWidth="1"/>
    <col min="20" max="20" width="5.140625" style="4" customWidth="1"/>
    <col min="21" max="21" width="5.28125" style="4" customWidth="1"/>
    <col min="22" max="22" width="5.00390625" style="4" customWidth="1"/>
    <col min="23" max="23" width="6.421875" style="4" customWidth="1"/>
    <col min="24" max="16384" width="20.57421875" style="4" customWidth="1"/>
  </cols>
  <sheetData>
    <row r="1" spans="1:15" ht="39" customHeight="1">
      <c r="A1" s="2" t="s">
        <v>22</v>
      </c>
      <c r="B1" s="3" t="s">
        <v>41</v>
      </c>
      <c r="C1" s="7">
        <f ca="1">TODAY()</f>
        <v>37936</v>
      </c>
      <c r="D1" s="7"/>
      <c r="E1" s="7"/>
      <c r="F1" s="7"/>
      <c r="G1" s="1"/>
      <c r="H1" s="5" t="s">
        <v>85</v>
      </c>
      <c r="K1" s="6"/>
      <c r="L1" s="6"/>
      <c r="N1" s="1" t="s">
        <v>18</v>
      </c>
      <c r="O1" s="1"/>
    </row>
    <row r="2" spans="1:19" ht="44.25" customHeight="1">
      <c r="A2" s="8" t="s">
        <v>5</v>
      </c>
      <c r="B2" s="1" t="s">
        <v>4</v>
      </c>
      <c r="C2" s="39" t="s">
        <v>84</v>
      </c>
      <c r="D2" s="1"/>
      <c r="E2" s="1"/>
      <c r="F2" s="2" t="s">
        <v>34</v>
      </c>
      <c r="G2" s="2" t="s">
        <v>26</v>
      </c>
      <c r="H2" s="2" t="s">
        <v>16</v>
      </c>
      <c r="I2" s="2" t="s">
        <v>14</v>
      </c>
      <c r="J2" s="2" t="s">
        <v>29</v>
      </c>
      <c r="K2" s="9" t="s">
        <v>24</v>
      </c>
      <c r="L2" s="2" t="s">
        <v>25</v>
      </c>
      <c r="M2" s="2" t="s">
        <v>13</v>
      </c>
      <c r="N2" s="2" t="s">
        <v>15</v>
      </c>
      <c r="O2" s="2" t="s">
        <v>33</v>
      </c>
      <c r="P2" s="2" t="s">
        <v>43</v>
      </c>
      <c r="Q2" s="29" t="s">
        <v>35</v>
      </c>
      <c r="R2" s="24" t="s">
        <v>44</v>
      </c>
      <c r="S2" s="2" t="s">
        <v>30</v>
      </c>
    </row>
    <row r="3" spans="2:11" ht="10.5" customHeight="1">
      <c r="B3" s="10" t="s">
        <v>1</v>
      </c>
      <c r="K3" s="11"/>
    </row>
    <row r="4" spans="1:8" ht="10.5" customHeight="1">
      <c r="A4" s="20" t="s">
        <v>93</v>
      </c>
      <c r="B4" s="30" t="s">
        <v>119</v>
      </c>
      <c r="C4" s="25">
        <v>184871</v>
      </c>
      <c r="D4" s="12"/>
      <c r="E4" s="12"/>
      <c r="G4" s="25"/>
      <c r="H4" s="25"/>
    </row>
    <row r="5" spans="1:8" ht="10.5" customHeight="1">
      <c r="A5" s="4" t="s">
        <v>146</v>
      </c>
      <c r="B5" s="4" t="s">
        <v>122</v>
      </c>
      <c r="C5" s="61">
        <v>45406</v>
      </c>
      <c r="D5" s="13"/>
      <c r="E5" s="13"/>
      <c r="F5" s="23"/>
      <c r="G5" s="62"/>
      <c r="H5" s="12"/>
    </row>
    <row r="6" spans="1:8" ht="10.5" customHeight="1">
      <c r="A6" s="4" t="s">
        <v>147</v>
      </c>
      <c r="B6" s="4" t="s">
        <v>123</v>
      </c>
      <c r="C6" s="4">
        <v>45184</v>
      </c>
      <c r="D6" s="13"/>
      <c r="E6" s="14"/>
      <c r="F6" s="23"/>
      <c r="G6" s="62"/>
      <c r="H6" s="13"/>
    </row>
    <row r="7" spans="1:8" ht="10.5" customHeight="1">
      <c r="A7" s="20" t="s">
        <v>0</v>
      </c>
      <c r="B7" s="30" t="s">
        <v>120</v>
      </c>
      <c r="C7" s="25">
        <f>SUM(C4:C6)</f>
        <v>275461</v>
      </c>
      <c r="G7" s="23"/>
      <c r="H7" s="63"/>
    </row>
    <row r="8" spans="1:8" ht="10.5" customHeight="1">
      <c r="A8" s="23"/>
      <c r="B8" s="23"/>
      <c r="C8" s="23"/>
      <c r="D8" s="32"/>
      <c r="F8" s="25"/>
      <c r="H8" s="59"/>
    </row>
    <row r="9" spans="4:19" s="23" customFormat="1" ht="10.5" customHeight="1">
      <c r="D9" s="31" t="s">
        <v>94</v>
      </c>
      <c r="E9" s="4"/>
      <c r="F9" s="4"/>
      <c r="G9" s="4"/>
      <c r="H9" s="4"/>
      <c r="I9" s="4"/>
      <c r="J9" s="4"/>
      <c r="K9" s="15"/>
      <c r="L9" s="4"/>
      <c r="M9" s="4"/>
      <c r="N9" s="4"/>
      <c r="O9" s="4"/>
      <c r="P9" s="4"/>
      <c r="Q9" s="4"/>
      <c r="R9" s="4"/>
      <c r="S9" s="4"/>
    </row>
    <row r="10" spans="1:20" ht="10.5" customHeight="1">
      <c r="A10" s="53" t="s">
        <v>124</v>
      </c>
      <c r="B10" s="23"/>
      <c r="C10" s="23"/>
      <c r="D10" s="118">
        <v>129208</v>
      </c>
      <c r="E10" s="119"/>
      <c r="F10" s="4">
        <v>532</v>
      </c>
      <c r="I10" s="4">
        <v>426</v>
      </c>
      <c r="J10" s="4">
        <v>20</v>
      </c>
      <c r="K10" s="15">
        <v>3721</v>
      </c>
      <c r="L10" s="4">
        <v>3586</v>
      </c>
      <c r="N10" s="4">
        <v>532</v>
      </c>
      <c r="P10" s="4">
        <v>701</v>
      </c>
      <c r="Q10" s="4">
        <v>320</v>
      </c>
      <c r="R10" s="4">
        <v>70</v>
      </c>
      <c r="S10" s="4">
        <v>440</v>
      </c>
      <c r="T10" s="25">
        <f>SUM(F10:S10)</f>
        <v>10348</v>
      </c>
    </row>
    <row r="11" spans="1:20" ht="10.5" customHeight="1">
      <c r="A11" s="4" t="s">
        <v>126</v>
      </c>
      <c r="C11" s="4">
        <v>7920</v>
      </c>
      <c r="D11" s="32"/>
      <c r="F11" s="26">
        <f>F10/D10</f>
        <v>0.004117392111943533</v>
      </c>
      <c r="I11" s="26">
        <f>I10/D10</f>
        <v>0.003297009473097641</v>
      </c>
      <c r="J11" s="26">
        <f>J10/D10</f>
        <v>0.00015478917714073433</v>
      </c>
      <c r="K11" s="26">
        <f>K10/D10</f>
        <v>0.02879852640703362</v>
      </c>
      <c r="L11" s="26">
        <f>L10/D10</f>
        <v>0.027753699461333662</v>
      </c>
      <c r="N11" s="43">
        <f>N10/D10</f>
        <v>0.004117392111943533</v>
      </c>
      <c r="P11" s="26">
        <f>P10/D10</f>
        <v>0.005425360658782738</v>
      </c>
      <c r="Q11" s="26">
        <f>Q10/D10</f>
        <v>0.0024766268342517493</v>
      </c>
      <c r="R11" s="26">
        <f>R10/D10</f>
        <v>0.0005417621199925701</v>
      </c>
      <c r="S11" s="26">
        <f>S10/D10</f>
        <v>0.003405361897096155</v>
      </c>
      <c r="T11" s="28">
        <f>T10/D10</f>
        <v>0.08008792025261594</v>
      </c>
    </row>
    <row r="12" spans="1:4" ht="10.5" customHeight="1">
      <c r="A12" s="4" t="s">
        <v>127</v>
      </c>
      <c r="C12" s="4">
        <v>22676</v>
      </c>
      <c r="D12" s="32"/>
    </row>
    <row r="13" spans="1:4" ht="10.5" customHeight="1">
      <c r="A13" s="4" t="s">
        <v>125</v>
      </c>
      <c r="C13" s="4">
        <v>16570</v>
      </c>
      <c r="D13" s="32"/>
    </row>
    <row r="14" spans="1:11" ht="10.5" customHeight="1">
      <c r="A14" s="25" t="s">
        <v>128</v>
      </c>
      <c r="C14" s="25">
        <f>SUM(C11:C13)</f>
        <v>47166</v>
      </c>
      <c r="D14" s="32"/>
      <c r="K14" s="15"/>
    </row>
    <row r="15" spans="2:19" ht="10.5" customHeight="1">
      <c r="B15" s="4" t="s">
        <v>132</v>
      </c>
      <c r="C15" s="4">
        <v>3930</v>
      </c>
      <c r="D15" s="16"/>
      <c r="E15" s="32"/>
      <c r="F15" s="4" t="s">
        <v>47</v>
      </c>
      <c r="G15" s="4" t="s">
        <v>48</v>
      </c>
      <c r="H15" s="4" t="s">
        <v>49</v>
      </c>
      <c r="I15" s="4" t="s">
        <v>14</v>
      </c>
      <c r="J15" s="4" t="s">
        <v>29</v>
      </c>
      <c r="K15" s="4" t="s">
        <v>50</v>
      </c>
      <c r="L15" s="4" t="s">
        <v>51</v>
      </c>
      <c r="M15" s="4" t="s">
        <v>52</v>
      </c>
      <c r="N15" s="4" t="s">
        <v>53</v>
      </c>
      <c r="O15" s="4" t="s">
        <v>54</v>
      </c>
      <c r="P15" s="4" t="s">
        <v>55</v>
      </c>
      <c r="Q15" s="4" t="s">
        <v>56</v>
      </c>
      <c r="R15" s="4" t="s">
        <v>57</v>
      </c>
      <c r="S15" s="4" t="s">
        <v>107</v>
      </c>
    </row>
    <row r="16" spans="2:20" ht="10.5" customHeight="1">
      <c r="B16" s="21" t="s">
        <v>140</v>
      </c>
      <c r="C16" s="25">
        <f>C14-C15</f>
        <v>43236</v>
      </c>
      <c r="E16" s="32"/>
      <c r="F16" s="54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 t="s">
        <v>108</v>
      </c>
      <c r="T16" s="56"/>
    </row>
    <row r="17" spans="5:6" ht="10.5" customHeight="1">
      <c r="E17" s="31" t="s">
        <v>45</v>
      </c>
      <c r="F17" s="16"/>
    </row>
    <row r="18" spans="1:20" ht="10.5" customHeight="1">
      <c r="A18" s="4" t="s">
        <v>36</v>
      </c>
      <c r="C18" s="15"/>
      <c r="E18" s="32">
        <v>2</v>
      </c>
      <c r="F18" s="30">
        <v>0</v>
      </c>
      <c r="G18" s="30">
        <v>1026</v>
      </c>
      <c r="H18" s="30">
        <v>200</v>
      </c>
      <c r="I18" s="30">
        <v>0</v>
      </c>
      <c r="J18" s="30">
        <v>0</v>
      </c>
      <c r="K18" s="30">
        <v>1002</v>
      </c>
      <c r="L18" s="30">
        <v>854</v>
      </c>
      <c r="M18" s="30"/>
      <c r="N18" s="30">
        <v>523</v>
      </c>
      <c r="O18" s="30">
        <v>0</v>
      </c>
      <c r="P18" s="30">
        <v>700</v>
      </c>
      <c r="Q18" s="30">
        <v>80</v>
      </c>
      <c r="R18" s="30">
        <v>10</v>
      </c>
      <c r="S18" s="30">
        <v>190</v>
      </c>
      <c r="T18" s="33" t="s">
        <v>59</v>
      </c>
    </row>
    <row r="19" spans="1:20" ht="10.5" customHeight="1">
      <c r="A19" s="4" t="s">
        <v>141</v>
      </c>
      <c r="C19" s="4">
        <v>6160</v>
      </c>
      <c r="E19" s="32" t="s">
        <v>114</v>
      </c>
      <c r="F19" s="34">
        <v>0</v>
      </c>
      <c r="G19" s="43">
        <f>G18/C26</f>
        <v>0.023773112748505493</v>
      </c>
      <c r="H19" s="43">
        <f>H18/C26</f>
        <v>0.004634135038695027</v>
      </c>
      <c r="I19" s="34">
        <v>0</v>
      </c>
      <c r="J19" s="34">
        <v>0</v>
      </c>
      <c r="K19" s="60">
        <f>K18/C26</f>
        <v>0.023217016543862087</v>
      </c>
      <c r="L19" s="60">
        <f>L18/C26</f>
        <v>0.019787756615227768</v>
      </c>
      <c r="M19" s="35">
        <v>0</v>
      </c>
      <c r="N19" s="60">
        <f>N18/C26</f>
        <v>0.012118263126187497</v>
      </c>
      <c r="O19" s="35">
        <v>0</v>
      </c>
      <c r="P19" s="60">
        <f>P18/C26</f>
        <v>0.016219472635432598</v>
      </c>
      <c r="Q19" s="60">
        <f>Q18/C26</f>
        <v>0.001853654015478011</v>
      </c>
      <c r="R19" s="60">
        <f>R18/C26</f>
        <v>0.00023170675193475137</v>
      </c>
      <c r="S19" s="60">
        <f>S18/C26</f>
        <v>0.004402428286760276</v>
      </c>
      <c r="T19" s="25">
        <f>SUM(F18:S18)</f>
        <v>4585</v>
      </c>
    </row>
    <row r="20" spans="1:20" ht="10.5" customHeight="1">
      <c r="A20" s="4" t="s">
        <v>142</v>
      </c>
      <c r="C20" s="4">
        <v>22723</v>
      </c>
      <c r="E20" s="32">
        <v>3</v>
      </c>
      <c r="F20" s="30">
        <v>0</v>
      </c>
      <c r="G20" s="30">
        <v>946</v>
      </c>
      <c r="H20" s="30">
        <v>250</v>
      </c>
      <c r="I20" s="30">
        <v>0</v>
      </c>
      <c r="J20" s="30">
        <v>0</v>
      </c>
      <c r="K20" s="30">
        <v>772</v>
      </c>
      <c r="L20" s="30">
        <v>746</v>
      </c>
      <c r="M20" s="30">
        <v>0</v>
      </c>
      <c r="N20" s="30">
        <v>866</v>
      </c>
      <c r="O20" s="30">
        <v>0</v>
      </c>
      <c r="P20" s="30">
        <v>150</v>
      </c>
      <c r="Q20" s="30">
        <v>80</v>
      </c>
      <c r="R20" s="30">
        <v>10</v>
      </c>
      <c r="S20" s="30">
        <v>110</v>
      </c>
      <c r="T20" s="33" t="s">
        <v>60</v>
      </c>
    </row>
    <row r="21" spans="1:20" ht="10.5" customHeight="1">
      <c r="A21" s="4" t="s">
        <v>143</v>
      </c>
      <c r="C21" s="4">
        <v>22461</v>
      </c>
      <c r="D21" s="25"/>
      <c r="E21" s="32" t="s">
        <v>115</v>
      </c>
      <c r="F21" s="34">
        <v>0</v>
      </c>
      <c r="G21" s="43">
        <f>G20/C14</f>
        <v>0.020056820591103763</v>
      </c>
      <c r="H21" s="43">
        <f>H20/C14</f>
        <v>0.0053004282746045885</v>
      </c>
      <c r="I21" s="34">
        <f>I20/C14</f>
        <v>0</v>
      </c>
      <c r="J21" s="34">
        <v>0</v>
      </c>
      <c r="K21" s="43">
        <f>K20/C14</f>
        <v>0.016367722511978967</v>
      </c>
      <c r="L21" s="43">
        <f>L20/C14</f>
        <v>0.01581647797142009</v>
      </c>
      <c r="M21" s="34">
        <v>0</v>
      </c>
      <c r="N21" s="43">
        <f>N20/C14</f>
        <v>0.018360683543230293</v>
      </c>
      <c r="O21" s="34">
        <v>0</v>
      </c>
      <c r="P21" s="43">
        <f>P20/C14</f>
        <v>0.003180256964762753</v>
      </c>
      <c r="Q21" s="43">
        <f>Q20/C14</f>
        <v>0.0016961370478734681</v>
      </c>
      <c r="R21" s="43">
        <f>R20/C14</f>
        <v>0.00021201713098418351</v>
      </c>
      <c r="S21" s="43">
        <f>S20/C14</f>
        <v>0.0023321884408260187</v>
      </c>
      <c r="T21" s="25">
        <f>SUM(F20:S20)</f>
        <v>3930</v>
      </c>
    </row>
    <row r="22" spans="1:20" ht="10.5" customHeight="1">
      <c r="A22" s="25" t="s">
        <v>97</v>
      </c>
      <c r="C22" s="4">
        <f>SUM(C19:C21)</f>
        <v>51344</v>
      </c>
      <c r="E22" s="32">
        <v>4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3" t="s">
        <v>61</v>
      </c>
    </row>
    <row r="23" spans="4:20" ht="10.5" customHeight="1">
      <c r="D23" s="28"/>
      <c r="E23" s="32" t="s">
        <v>116</v>
      </c>
      <c r="T23" s="25">
        <f>SUM(F22:S22)</f>
        <v>0</v>
      </c>
    </row>
    <row r="24" spans="1:20" ht="10.5" customHeight="1">
      <c r="A24" s="19" t="s">
        <v>138</v>
      </c>
      <c r="B24" s="19"/>
      <c r="E24" s="32">
        <v>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3" t="s">
        <v>68</v>
      </c>
    </row>
    <row r="25" spans="2:20" ht="10.5" customHeight="1">
      <c r="B25" s="25" t="s">
        <v>86</v>
      </c>
      <c r="C25" s="40">
        <v>125955</v>
      </c>
      <c r="E25" s="32" t="s">
        <v>117</v>
      </c>
      <c r="T25" s="25">
        <f>SUM(F24:S24)</f>
        <v>0</v>
      </c>
    </row>
    <row r="26" spans="1:20" ht="10.5" customHeight="1">
      <c r="A26" s="17" t="s">
        <v>134</v>
      </c>
      <c r="B26" s="65"/>
      <c r="C26" s="66">
        <v>43158</v>
      </c>
      <c r="E26" s="22"/>
      <c r="F26" s="6"/>
      <c r="G26" s="6"/>
      <c r="H26" s="6"/>
      <c r="I26" s="6"/>
      <c r="J26" s="6"/>
      <c r="K26" s="6"/>
      <c r="L26" s="6"/>
      <c r="M26" s="6"/>
      <c r="N26" s="6"/>
      <c r="O26" s="6"/>
      <c r="T26" s="50" t="s">
        <v>99</v>
      </c>
    </row>
    <row r="27" spans="2:20" ht="10.5" customHeight="1">
      <c r="B27" s="4" t="s">
        <v>133</v>
      </c>
      <c r="C27" s="67">
        <v>3253</v>
      </c>
      <c r="D27" s="23"/>
      <c r="E27" s="23"/>
      <c r="F27" s="4">
        <f>F18+F20+F22</f>
        <v>0</v>
      </c>
      <c r="G27" s="4">
        <f aca="true" t="shared" si="0" ref="G27:S27">G18+G20+G22+G24</f>
        <v>1972</v>
      </c>
      <c r="H27" s="4">
        <f t="shared" si="0"/>
        <v>450</v>
      </c>
      <c r="I27" s="4">
        <f t="shared" si="0"/>
        <v>0</v>
      </c>
      <c r="J27" s="4">
        <f t="shared" si="0"/>
        <v>0</v>
      </c>
      <c r="K27" s="4">
        <f t="shared" si="0"/>
        <v>1774</v>
      </c>
      <c r="L27" s="4">
        <f t="shared" si="0"/>
        <v>1600</v>
      </c>
      <c r="M27" s="4">
        <f t="shared" si="0"/>
        <v>0</v>
      </c>
      <c r="N27" s="4">
        <f t="shared" si="0"/>
        <v>1389</v>
      </c>
      <c r="O27" s="4">
        <f t="shared" si="0"/>
        <v>0</v>
      </c>
      <c r="P27" s="4">
        <f t="shared" si="0"/>
        <v>850</v>
      </c>
      <c r="Q27" s="4">
        <f t="shared" si="0"/>
        <v>160</v>
      </c>
      <c r="R27" s="4">
        <f t="shared" si="0"/>
        <v>20</v>
      </c>
      <c r="S27" s="4">
        <f t="shared" si="0"/>
        <v>300</v>
      </c>
      <c r="T27" s="19">
        <f>T19+T21+T23+T25</f>
        <v>8515</v>
      </c>
    </row>
    <row r="28" spans="2:3" ht="10.5" customHeight="1">
      <c r="B28" s="4" t="s">
        <v>135</v>
      </c>
      <c r="C28" s="42">
        <f>C16</f>
        <v>43236</v>
      </c>
    </row>
    <row r="29" spans="1:20" ht="10.5" customHeight="1" thickBot="1">
      <c r="A29" s="49" t="s">
        <v>98</v>
      </c>
      <c r="B29" s="69" t="s">
        <v>139</v>
      </c>
      <c r="C29" s="68">
        <f>SUM(C25:C28)</f>
        <v>215602</v>
      </c>
      <c r="P29" s="25" t="s">
        <v>136</v>
      </c>
      <c r="S29" s="120">
        <f>T10+T27</f>
        <v>18863</v>
      </c>
      <c r="T29" s="120"/>
    </row>
    <row r="30" spans="9:15" ht="10.5" customHeight="1" thickTop="1">
      <c r="I30" s="36" t="s">
        <v>86</v>
      </c>
      <c r="J30" s="19"/>
      <c r="K30" s="19"/>
      <c r="L30" s="64">
        <v>10348</v>
      </c>
      <c r="O30" s="6"/>
    </row>
    <row r="31" spans="1:14" ht="10.5" customHeight="1">
      <c r="A31" s="4" t="s">
        <v>28</v>
      </c>
      <c r="F31" s="25" t="s">
        <v>111</v>
      </c>
      <c r="I31" s="6"/>
      <c r="J31" s="6"/>
      <c r="K31" s="6"/>
      <c r="L31" s="28">
        <f>L30/D10</f>
        <v>0.08008792025261594</v>
      </c>
      <c r="M31" s="6"/>
      <c r="N31" s="6"/>
    </row>
    <row r="32" spans="6:13" ht="10.5" customHeight="1">
      <c r="F32" s="18" t="s">
        <v>110</v>
      </c>
      <c r="L32" s="25">
        <f>T19+T21+T23</f>
        <v>8515</v>
      </c>
      <c r="M32" s="4" t="s">
        <v>106</v>
      </c>
    </row>
    <row r="33" spans="1:12" ht="10.5" customHeight="1">
      <c r="A33" s="4" t="s">
        <v>31</v>
      </c>
      <c r="F33" s="4" t="s">
        <v>131</v>
      </c>
      <c r="L33" s="4">
        <f>T21</f>
        <v>3930</v>
      </c>
    </row>
    <row r="34" spans="1:12" ht="10.5" customHeight="1">
      <c r="A34" s="4" t="s">
        <v>37</v>
      </c>
      <c r="B34" s="4" t="s">
        <v>38</v>
      </c>
      <c r="C34" s="4">
        <v>84</v>
      </c>
      <c r="D34" s="22"/>
      <c r="F34" s="4" t="s">
        <v>20</v>
      </c>
      <c r="G34" s="4" t="s">
        <v>130</v>
      </c>
      <c r="L34" s="15">
        <f>C14</f>
        <v>47166</v>
      </c>
    </row>
    <row r="35" spans="1:12" ht="10.5" customHeight="1">
      <c r="A35" s="4" t="s">
        <v>40</v>
      </c>
      <c r="B35" s="4" t="s">
        <v>104</v>
      </c>
      <c r="C35" s="4">
        <v>13</v>
      </c>
      <c r="H35" s="58" t="s">
        <v>113</v>
      </c>
      <c r="I35" s="4" t="s">
        <v>129</v>
      </c>
      <c r="L35" s="26">
        <f>L33/L34</f>
        <v>0.08332273247678412</v>
      </c>
    </row>
    <row r="36" spans="1:12" ht="10.5" customHeight="1">
      <c r="A36" s="4" t="s">
        <v>32</v>
      </c>
      <c r="C36" s="4">
        <f>C34*C35</f>
        <v>1092</v>
      </c>
      <c r="F36" s="4" t="s">
        <v>144</v>
      </c>
      <c r="L36" s="52">
        <f>SUM(L30+L32)/C29</f>
        <v>0.08748991196742145</v>
      </c>
    </row>
    <row r="37" ht="10.5" customHeight="1"/>
    <row r="38" ht="10.5" customHeight="1"/>
    <row r="39" spans="1:12" ht="10.5" customHeight="1">
      <c r="A39" s="25" t="s">
        <v>192</v>
      </c>
      <c r="H39" s="6"/>
      <c r="I39" s="6"/>
      <c r="J39" s="6"/>
      <c r="K39" s="6"/>
      <c r="L39" s="6"/>
    </row>
    <row r="40" spans="8:12" ht="10.5" customHeight="1">
      <c r="H40" s="6"/>
      <c r="I40" s="6"/>
      <c r="J40" s="6"/>
      <c r="K40" s="6"/>
      <c r="L40" s="6"/>
    </row>
    <row r="41" ht="10.5" customHeight="1"/>
    <row r="42" ht="10.5" customHeight="1"/>
    <row r="46" s="23" customFormat="1" ht="11.25"/>
  </sheetData>
  <mergeCells count="2">
    <mergeCell ref="D10:E10"/>
    <mergeCell ref="S29:T29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&amp;LPréparé par KITENGE Somwé&amp;C&amp;F&amp;R&amp;D</oddHeader>
    <oddFooter>&amp;CVPZ Lots Reception&amp;RPage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6">
      <selection activeCell="A39" sqref="A39"/>
    </sheetView>
  </sheetViews>
  <sheetFormatPr defaultColWidth="11.421875" defaultRowHeight="12.75"/>
  <cols>
    <col min="1" max="1" width="15.28125" style="4" customWidth="1"/>
    <col min="2" max="2" width="13.8515625" style="4" customWidth="1"/>
    <col min="3" max="3" width="7.57421875" style="4" customWidth="1"/>
    <col min="4" max="4" width="3.8515625" style="4" customWidth="1"/>
    <col min="5" max="5" width="4.421875" style="4" customWidth="1"/>
    <col min="6" max="6" width="5.140625" style="4" customWidth="1"/>
    <col min="7" max="7" width="5.57421875" style="4" customWidth="1"/>
    <col min="8" max="8" width="6.00390625" style="4" customWidth="1"/>
    <col min="9" max="9" width="5.421875" style="4" customWidth="1"/>
    <col min="10" max="10" width="5.57421875" style="4" customWidth="1"/>
    <col min="11" max="11" width="5.7109375" style="4" customWidth="1"/>
    <col min="12" max="12" width="6.7109375" style="4" customWidth="1"/>
    <col min="13" max="13" width="5.57421875" style="4" customWidth="1"/>
    <col min="14" max="14" width="5.7109375" style="4" customWidth="1"/>
    <col min="15" max="15" width="5.57421875" style="4" customWidth="1"/>
    <col min="16" max="16" width="5.7109375" style="4" customWidth="1"/>
    <col min="17" max="17" width="5.421875" style="4" customWidth="1"/>
    <col min="18" max="18" width="5.140625" style="4" customWidth="1"/>
    <col min="19" max="19" width="5.28125" style="4" customWidth="1"/>
    <col min="20" max="20" width="5.140625" style="4" customWidth="1"/>
    <col min="21" max="21" width="5.28125" style="4" customWidth="1"/>
    <col min="22" max="22" width="5.00390625" style="4" customWidth="1"/>
    <col min="23" max="23" width="6.421875" style="4" customWidth="1"/>
    <col min="24" max="16384" width="20.57421875" style="4" customWidth="1"/>
  </cols>
  <sheetData>
    <row r="1" spans="1:15" ht="39" customHeight="1">
      <c r="A1" s="2" t="s">
        <v>22</v>
      </c>
      <c r="B1" s="3" t="s">
        <v>41</v>
      </c>
      <c r="C1" s="7">
        <f ca="1">TODAY()</f>
        <v>37936</v>
      </c>
      <c r="D1" s="113"/>
      <c r="E1" s="113"/>
      <c r="F1" s="7"/>
      <c r="G1" s="1"/>
      <c r="H1" s="5" t="s">
        <v>85</v>
      </c>
      <c r="K1" s="6"/>
      <c r="L1" s="6"/>
      <c r="N1" s="1" t="s">
        <v>18</v>
      </c>
      <c r="O1" s="1"/>
    </row>
    <row r="2" spans="1:20" ht="44.25" customHeight="1">
      <c r="A2" s="110" t="s">
        <v>5</v>
      </c>
      <c r="B2" s="111" t="s">
        <v>4</v>
      </c>
      <c r="C2" s="112" t="s">
        <v>84</v>
      </c>
      <c r="D2" s="111"/>
      <c r="E2" s="111"/>
      <c r="F2" s="72" t="s">
        <v>34</v>
      </c>
      <c r="G2" s="72" t="s">
        <v>26</v>
      </c>
      <c r="H2" s="72" t="s">
        <v>16</v>
      </c>
      <c r="I2" s="72" t="s">
        <v>14</v>
      </c>
      <c r="J2" s="72" t="s">
        <v>29</v>
      </c>
      <c r="K2" s="73" t="s">
        <v>24</v>
      </c>
      <c r="L2" s="72" t="s">
        <v>25</v>
      </c>
      <c r="M2" s="72" t="s">
        <v>13</v>
      </c>
      <c r="N2" s="72" t="s">
        <v>15</v>
      </c>
      <c r="O2" s="72" t="s">
        <v>33</v>
      </c>
      <c r="P2" s="72" t="s">
        <v>43</v>
      </c>
      <c r="Q2" s="72" t="s">
        <v>35</v>
      </c>
      <c r="R2" s="74" t="s">
        <v>44</v>
      </c>
      <c r="S2" s="72" t="s">
        <v>30</v>
      </c>
      <c r="T2" s="75"/>
    </row>
    <row r="3" spans="1:20" ht="10.5" customHeight="1">
      <c r="A3" s="75"/>
      <c r="B3" s="79" t="s">
        <v>1</v>
      </c>
      <c r="C3" s="75"/>
      <c r="D3" s="75"/>
      <c r="E3" s="75"/>
      <c r="F3" s="75"/>
      <c r="G3" s="75"/>
      <c r="H3" s="75"/>
      <c r="I3" s="75"/>
      <c r="J3" s="75"/>
      <c r="K3" s="107"/>
      <c r="L3" s="75"/>
      <c r="M3" s="75"/>
      <c r="N3" s="75"/>
      <c r="O3" s="75"/>
      <c r="P3" s="75"/>
      <c r="Q3" s="75"/>
      <c r="R3" s="75"/>
      <c r="S3" s="75"/>
      <c r="T3" s="75"/>
    </row>
    <row r="4" spans="1:20" ht="10.5" customHeight="1">
      <c r="A4" s="80" t="s">
        <v>168</v>
      </c>
      <c r="B4" s="81" t="s">
        <v>171</v>
      </c>
      <c r="C4" s="80">
        <v>184871</v>
      </c>
      <c r="D4" s="108"/>
      <c r="E4" s="108"/>
      <c r="F4" s="75"/>
      <c r="G4" s="80"/>
      <c r="H4" s="80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0.5" customHeight="1">
      <c r="A5" s="75" t="s">
        <v>146</v>
      </c>
      <c r="B5" s="75" t="s">
        <v>122</v>
      </c>
      <c r="C5" s="82">
        <v>45406</v>
      </c>
      <c r="D5" s="108"/>
      <c r="E5" s="75"/>
      <c r="F5" s="75"/>
      <c r="G5" s="75"/>
      <c r="H5" s="108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0.5" customHeight="1">
      <c r="A6" s="75" t="s">
        <v>147</v>
      </c>
      <c r="B6" s="75" t="s">
        <v>123</v>
      </c>
      <c r="C6" s="75">
        <v>45184</v>
      </c>
      <c r="D6" s="108"/>
      <c r="E6" s="75"/>
      <c r="F6" s="75"/>
      <c r="G6" s="75"/>
      <c r="H6" s="108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0.5" customHeight="1">
      <c r="A7" s="75" t="s">
        <v>148</v>
      </c>
      <c r="B7" s="75" t="s">
        <v>145</v>
      </c>
      <c r="C7" s="75">
        <v>45584</v>
      </c>
      <c r="D7" s="75"/>
      <c r="E7" s="75"/>
      <c r="F7" s="75"/>
      <c r="G7" s="75"/>
      <c r="H7" s="108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10.5" customHeight="1">
      <c r="A8" s="75" t="s">
        <v>165</v>
      </c>
      <c r="B8" s="75" t="s">
        <v>166</v>
      </c>
      <c r="C8" s="75">
        <v>45646</v>
      </c>
      <c r="D8" s="96"/>
      <c r="E8" s="75"/>
      <c r="F8" s="80"/>
      <c r="G8" s="75"/>
      <c r="H8" s="109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2:20" s="23" customFormat="1" ht="10.5" customHeight="1">
      <c r="B9" s="23" t="s">
        <v>190</v>
      </c>
      <c r="C9" s="117">
        <f>SUM(C5:C8)</f>
        <v>181820</v>
      </c>
      <c r="D9" s="94" t="s">
        <v>94</v>
      </c>
      <c r="E9" s="75"/>
      <c r="F9" s="75"/>
      <c r="G9" s="75"/>
      <c r="H9" s="75"/>
      <c r="I9" s="75"/>
      <c r="J9" s="75"/>
      <c r="K9" s="84"/>
      <c r="L9" s="75"/>
      <c r="M9" s="75"/>
      <c r="N9" s="75"/>
      <c r="O9" s="75"/>
      <c r="P9" s="75"/>
      <c r="Q9" s="75"/>
      <c r="R9" s="75"/>
      <c r="S9" s="75"/>
      <c r="T9" s="78"/>
    </row>
    <row r="10" spans="1:20" ht="10.5" customHeight="1">
      <c r="A10" s="80" t="s">
        <v>0</v>
      </c>
      <c r="B10" s="81" t="s">
        <v>172</v>
      </c>
      <c r="C10" s="80">
        <f>SUM(C4:C8)</f>
        <v>366691</v>
      </c>
      <c r="D10" s="121">
        <v>129208</v>
      </c>
      <c r="E10" s="122"/>
      <c r="F10" s="75">
        <v>532</v>
      </c>
      <c r="G10" s="75"/>
      <c r="H10" s="75"/>
      <c r="I10" s="75">
        <v>426</v>
      </c>
      <c r="J10" s="75">
        <v>20</v>
      </c>
      <c r="K10" s="84">
        <v>3721</v>
      </c>
      <c r="L10" s="75">
        <v>3586</v>
      </c>
      <c r="M10" s="75"/>
      <c r="N10" s="75">
        <v>532</v>
      </c>
      <c r="O10" s="75"/>
      <c r="P10" s="75">
        <v>701</v>
      </c>
      <c r="Q10" s="75">
        <v>320</v>
      </c>
      <c r="R10" s="75">
        <v>70</v>
      </c>
      <c r="S10" s="75">
        <v>440</v>
      </c>
      <c r="T10" s="80">
        <f>SUM(F10:S10)</f>
        <v>10348</v>
      </c>
    </row>
    <row r="11" spans="1:20" ht="10.5" customHeight="1">
      <c r="A11" s="77" t="s">
        <v>151</v>
      </c>
      <c r="B11" s="75"/>
      <c r="C11" s="75"/>
      <c r="D11" s="96"/>
      <c r="E11" s="75"/>
      <c r="F11" s="76">
        <f>F10/D10</f>
        <v>0.004117392111943533</v>
      </c>
      <c r="G11" s="75"/>
      <c r="H11" s="75"/>
      <c r="I11" s="76">
        <f>I10/D10</f>
        <v>0.003297009473097641</v>
      </c>
      <c r="J11" s="76">
        <f>J10/D10</f>
        <v>0.00015478917714073433</v>
      </c>
      <c r="K11" s="76">
        <f>K10/D10</f>
        <v>0.02879852640703362</v>
      </c>
      <c r="L11" s="76">
        <f>L10/D10</f>
        <v>0.027753699461333662</v>
      </c>
      <c r="M11" s="75"/>
      <c r="N11" s="98">
        <f>N10/D10</f>
        <v>0.004117392111943533</v>
      </c>
      <c r="O11" s="75"/>
      <c r="P11" s="76">
        <f>P10/D10</f>
        <v>0.005425360658782738</v>
      </c>
      <c r="Q11" s="76">
        <f>Q10/D10</f>
        <v>0.0024766268342517493</v>
      </c>
      <c r="R11" s="76">
        <f>R10/D10</f>
        <v>0.0005417621199925701</v>
      </c>
      <c r="S11" s="76">
        <f>S10/D10</f>
        <v>0.003405361897096155</v>
      </c>
      <c r="T11" s="101">
        <f>T10/D10</f>
        <v>0.08008792025261594</v>
      </c>
    </row>
    <row r="12" spans="1:20" ht="10.5" customHeight="1">
      <c r="A12" s="75" t="s">
        <v>176</v>
      </c>
      <c r="B12" s="75"/>
      <c r="C12" s="75">
        <v>13800</v>
      </c>
      <c r="D12" s="9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0.5" customHeight="1">
      <c r="A13" s="75" t="s">
        <v>175</v>
      </c>
      <c r="B13" s="75"/>
      <c r="C13" s="75">
        <v>7689</v>
      </c>
      <c r="D13" s="9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10.5" customHeight="1">
      <c r="A14" s="80" t="s">
        <v>173</v>
      </c>
      <c r="B14" s="75"/>
      <c r="C14" s="80">
        <f>SUM(C11:C13)</f>
        <v>21489</v>
      </c>
      <c r="D14" s="96"/>
      <c r="E14" s="75"/>
      <c r="F14" s="75"/>
      <c r="G14" s="75"/>
      <c r="H14" s="75"/>
      <c r="I14" s="75"/>
      <c r="J14" s="75"/>
      <c r="K14" s="84"/>
      <c r="L14" s="75"/>
      <c r="M14" s="75"/>
      <c r="N14" s="75"/>
      <c r="O14" s="75"/>
      <c r="P14" s="75"/>
      <c r="Q14" s="75"/>
      <c r="R14" s="75"/>
      <c r="S14" s="75"/>
      <c r="T14" s="75"/>
    </row>
    <row r="15" spans="4:19" ht="10.5" customHeight="1">
      <c r="D15" s="95"/>
      <c r="E15" s="96"/>
      <c r="F15" s="75" t="s">
        <v>47</v>
      </c>
      <c r="G15" s="75" t="s">
        <v>48</v>
      </c>
      <c r="H15" s="75" t="s">
        <v>49</v>
      </c>
      <c r="I15" s="75" t="s">
        <v>14</v>
      </c>
      <c r="J15" s="75" t="s">
        <v>29</v>
      </c>
      <c r="K15" s="75" t="s">
        <v>50</v>
      </c>
      <c r="L15" s="75" t="s">
        <v>51</v>
      </c>
      <c r="M15" s="75" t="s">
        <v>52</v>
      </c>
      <c r="N15" s="75" t="s">
        <v>53</v>
      </c>
      <c r="O15" s="75" t="s">
        <v>54</v>
      </c>
      <c r="P15" s="75" t="s">
        <v>55</v>
      </c>
      <c r="Q15" s="75" t="s">
        <v>56</v>
      </c>
      <c r="R15" s="75" t="s">
        <v>57</v>
      </c>
      <c r="S15" s="75" t="s">
        <v>107</v>
      </c>
    </row>
    <row r="16" spans="1:20" ht="10.5" customHeight="1">
      <c r="A16" s="75"/>
      <c r="B16" s="75" t="s">
        <v>132</v>
      </c>
      <c r="C16" s="75">
        <f>T25</f>
        <v>2424</v>
      </c>
      <c r="D16" s="75"/>
      <c r="E16" s="96"/>
      <c r="F16" s="76"/>
      <c r="G16" s="7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8" t="s">
        <v>108</v>
      </c>
      <c r="T16" s="56"/>
    </row>
    <row r="17" spans="1:20" ht="10.5" customHeight="1">
      <c r="A17" s="75"/>
      <c r="B17" s="83" t="s">
        <v>191</v>
      </c>
      <c r="C17" s="80">
        <f>C14-C16</f>
        <v>19065</v>
      </c>
      <c r="D17" s="75"/>
      <c r="E17" s="94" t="s">
        <v>45</v>
      </c>
      <c r="F17" s="9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10.5" customHeight="1">
      <c r="A18" s="75" t="s">
        <v>36</v>
      </c>
      <c r="B18" s="75"/>
      <c r="C18" s="84"/>
      <c r="D18" s="75"/>
      <c r="E18" s="96">
        <v>2</v>
      </c>
      <c r="F18" s="81">
        <v>0</v>
      </c>
      <c r="G18" s="81">
        <v>1026</v>
      </c>
      <c r="H18" s="81">
        <v>200</v>
      </c>
      <c r="I18" s="81">
        <v>0</v>
      </c>
      <c r="J18" s="81">
        <v>0</v>
      </c>
      <c r="K18" s="81">
        <v>1002</v>
      </c>
      <c r="L18" s="81">
        <v>854</v>
      </c>
      <c r="M18" s="81"/>
      <c r="N18" s="81">
        <v>523</v>
      </c>
      <c r="O18" s="81">
        <v>0</v>
      </c>
      <c r="P18" s="81">
        <v>700</v>
      </c>
      <c r="Q18" s="81">
        <v>80</v>
      </c>
      <c r="R18" s="81">
        <v>10</v>
      </c>
      <c r="S18" s="81">
        <v>190</v>
      </c>
      <c r="T18" s="50" t="s">
        <v>59</v>
      </c>
    </row>
    <row r="19" spans="1:20" ht="10.5" customHeight="1">
      <c r="A19" s="75" t="s">
        <v>179</v>
      </c>
      <c r="B19" s="75"/>
      <c r="C19" s="75">
        <v>14960</v>
      </c>
      <c r="D19" s="75"/>
      <c r="E19" s="96" t="s">
        <v>114</v>
      </c>
      <c r="F19" s="97">
        <v>0</v>
      </c>
      <c r="G19" s="98">
        <f>G18/C25</f>
        <v>0.023773112748505493</v>
      </c>
      <c r="H19" s="98">
        <f>H18/C25</f>
        <v>0.004634135038695027</v>
      </c>
      <c r="I19" s="97">
        <v>0</v>
      </c>
      <c r="J19" s="97">
        <v>0</v>
      </c>
      <c r="K19" s="99">
        <f>K18/C25</f>
        <v>0.023217016543862087</v>
      </c>
      <c r="L19" s="99">
        <f>L18/C25</f>
        <v>0.019787756615227768</v>
      </c>
      <c r="M19" s="100">
        <v>0</v>
      </c>
      <c r="N19" s="99">
        <f>N18/C25</f>
        <v>0.012118263126187497</v>
      </c>
      <c r="O19" s="100">
        <v>0</v>
      </c>
      <c r="P19" s="99">
        <f>P18/C25</f>
        <v>0.016219472635432598</v>
      </c>
      <c r="Q19" s="99">
        <f>Q18/C25</f>
        <v>0.001853654015478011</v>
      </c>
      <c r="R19" s="99">
        <f>R18/C25</f>
        <v>0.00023170675193475137</v>
      </c>
      <c r="S19" s="99">
        <f>S18/C25</f>
        <v>0.004402428286760276</v>
      </c>
      <c r="T19" s="80">
        <f>SUM(F18:S18)</f>
        <v>4585</v>
      </c>
    </row>
    <row r="20" spans="1:20" ht="10.5" customHeight="1">
      <c r="A20" s="75" t="s">
        <v>181</v>
      </c>
      <c r="B20" s="75"/>
      <c r="C20" s="75">
        <v>22689</v>
      </c>
      <c r="D20" s="75"/>
      <c r="E20" s="96">
        <v>3</v>
      </c>
      <c r="F20" s="81">
        <v>0</v>
      </c>
      <c r="G20" s="81">
        <v>946</v>
      </c>
      <c r="H20" s="81">
        <v>250</v>
      </c>
      <c r="I20" s="81">
        <v>0</v>
      </c>
      <c r="J20" s="81">
        <v>0</v>
      </c>
      <c r="K20" s="81">
        <v>772</v>
      </c>
      <c r="L20" s="81">
        <v>746</v>
      </c>
      <c r="M20" s="81">
        <v>0</v>
      </c>
      <c r="N20" s="81">
        <v>866</v>
      </c>
      <c r="O20" s="81">
        <v>0</v>
      </c>
      <c r="P20" s="81">
        <v>150</v>
      </c>
      <c r="Q20" s="81">
        <v>80</v>
      </c>
      <c r="R20" s="81">
        <v>10</v>
      </c>
      <c r="S20" s="81">
        <v>110</v>
      </c>
      <c r="T20" s="50" t="s">
        <v>60</v>
      </c>
    </row>
    <row r="21" spans="1:20" ht="10.5" customHeight="1">
      <c r="A21" s="75" t="s">
        <v>180</v>
      </c>
      <c r="B21" s="75"/>
      <c r="C21" s="75">
        <v>22957</v>
      </c>
      <c r="D21" s="80"/>
      <c r="E21" s="96" t="s">
        <v>115</v>
      </c>
      <c r="F21" s="97">
        <v>0</v>
      </c>
      <c r="G21" s="98">
        <f>G20/C14</f>
        <v>0.04402252315137978</v>
      </c>
      <c r="H21" s="98">
        <f>H20/C14</f>
        <v>0.01163385918376844</v>
      </c>
      <c r="I21" s="97">
        <f>I20/C14</f>
        <v>0</v>
      </c>
      <c r="J21" s="97">
        <v>0</v>
      </c>
      <c r="K21" s="98">
        <f>K20/C14</f>
        <v>0.035925357159476944</v>
      </c>
      <c r="L21" s="98">
        <f>L20/C14</f>
        <v>0.03471543580436502</v>
      </c>
      <c r="M21" s="97">
        <v>0</v>
      </c>
      <c r="N21" s="98">
        <f>N20/C14</f>
        <v>0.040299688212573875</v>
      </c>
      <c r="O21" s="97">
        <v>0</v>
      </c>
      <c r="P21" s="98">
        <f>P20/C14</f>
        <v>0.006980315510261063</v>
      </c>
      <c r="Q21" s="98">
        <f>Q20/C14</f>
        <v>0.0037228349388059006</v>
      </c>
      <c r="R21" s="98">
        <f>R20/C14</f>
        <v>0.0004653543673507376</v>
      </c>
      <c r="S21" s="98">
        <f>S20/C14</f>
        <v>0.005118898040858113</v>
      </c>
      <c r="T21" s="80">
        <f>SUM(F20:S20)</f>
        <v>3930</v>
      </c>
    </row>
    <row r="22" spans="1:20" ht="10.5" customHeight="1">
      <c r="A22" s="80" t="s">
        <v>97</v>
      </c>
      <c r="B22" s="75"/>
      <c r="C22" s="75">
        <f>SUM(C19:C21)</f>
        <v>60606</v>
      </c>
      <c r="D22" s="75"/>
      <c r="E22" s="96">
        <v>4</v>
      </c>
      <c r="F22" s="81">
        <v>0</v>
      </c>
      <c r="G22" s="81">
        <v>2500</v>
      </c>
      <c r="H22" s="81">
        <v>600</v>
      </c>
      <c r="I22" s="81">
        <v>0</v>
      </c>
      <c r="J22" s="81">
        <v>0</v>
      </c>
      <c r="K22" s="81">
        <v>952</v>
      </c>
      <c r="L22" s="81">
        <v>1066</v>
      </c>
      <c r="M22" s="81">
        <v>0</v>
      </c>
      <c r="N22" s="81">
        <v>979</v>
      </c>
      <c r="O22" s="81">
        <v>0</v>
      </c>
      <c r="P22" s="81">
        <v>365</v>
      </c>
      <c r="Q22" s="81">
        <v>140</v>
      </c>
      <c r="R22" s="81">
        <v>20</v>
      </c>
      <c r="S22" s="81">
        <v>270</v>
      </c>
      <c r="T22" s="50" t="s">
        <v>61</v>
      </c>
    </row>
    <row r="23" spans="1:20" ht="10.5" customHeight="1">
      <c r="A23" s="85" t="s">
        <v>138</v>
      </c>
      <c r="B23" s="85"/>
      <c r="C23" s="75"/>
      <c r="D23" s="101"/>
      <c r="E23" s="96" t="s">
        <v>116</v>
      </c>
      <c r="F23" s="76">
        <f>F22/C14</f>
        <v>0</v>
      </c>
      <c r="G23" s="76">
        <f>G22/C14</f>
        <v>0.1163385918376844</v>
      </c>
      <c r="H23" s="76">
        <f>H22/C14</f>
        <v>0.027921262041044254</v>
      </c>
      <c r="I23" s="76">
        <f>I22/C14</f>
        <v>0</v>
      </c>
      <c r="J23" s="76">
        <f>J22/C14</f>
        <v>0</v>
      </c>
      <c r="K23" s="76">
        <f>K22/C14</f>
        <v>0.04430173577179022</v>
      </c>
      <c r="L23" s="76">
        <f>L22/C14</f>
        <v>0.049606775559588624</v>
      </c>
      <c r="M23" s="76">
        <f>M22/C14</f>
        <v>0</v>
      </c>
      <c r="N23" s="76">
        <f>N22/C14</f>
        <v>0.04555819256363721</v>
      </c>
      <c r="O23" s="76">
        <f>O22/C14</f>
        <v>0</v>
      </c>
      <c r="P23" s="76">
        <f>P22/C14</f>
        <v>0.01698543440830192</v>
      </c>
      <c r="Q23" s="76">
        <f>Q22/C14</f>
        <v>0.0065149611429103265</v>
      </c>
      <c r="R23" s="76">
        <f>R22/C14</f>
        <v>0.0009307087347014751</v>
      </c>
      <c r="S23" s="76">
        <f>S22/C14</f>
        <v>0.012564567918469915</v>
      </c>
      <c r="T23" s="80">
        <f>SUM(F22:S22)</f>
        <v>6892</v>
      </c>
    </row>
    <row r="24" spans="1:20" ht="10.5" customHeight="1">
      <c r="A24" s="75"/>
      <c r="B24" s="80" t="s">
        <v>169</v>
      </c>
      <c r="C24" s="86">
        <v>125955</v>
      </c>
      <c r="D24" s="75"/>
      <c r="E24" s="96">
        <v>5</v>
      </c>
      <c r="F24" s="81">
        <v>0</v>
      </c>
      <c r="G24" s="81">
        <v>647</v>
      </c>
      <c r="H24" s="81">
        <v>0</v>
      </c>
      <c r="I24" s="81">
        <v>0</v>
      </c>
      <c r="J24" s="81">
        <v>0</v>
      </c>
      <c r="K24" s="81">
        <v>212</v>
      </c>
      <c r="L24" s="81">
        <v>420</v>
      </c>
      <c r="M24" s="81">
        <v>0</v>
      </c>
      <c r="N24" s="81">
        <v>555</v>
      </c>
      <c r="O24" s="81">
        <v>0</v>
      </c>
      <c r="P24" s="81">
        <v>300</v>
      </c>
      <c r="Q24" s="81">
        <v>140</v>
      </c>
      <c r="R24" s="81">
        <v>20</v>
      </c>
      <c r="S24" s="81">
        <v>130</v>
      </c>
      <c r="T24" s="50" t="s">
        <v>68</v>
      </c>
    </row>
    <row r="25" spans="1:20" ht="10.5" customHeight="1">
      <c r="A25" s="50" t="s">
        <v>174</v>
      </c>
      <c r="B25" s="87"/>
      <c r="C25" s="88">
        <v>43158</v>
      </c>
      <c r="D25" s="75"/>
      <c r="E25" s="96" t="s">
        <v>117</v>
      </c>
      <c r="F25" s="76">
        <f>F24/C14</f>
        <v>0</v>
      </c>
      <c r="G25" s="76">
        <f>G24/C14</f>
        <v>0.030108427567592723</v>
      </c>
      <c r="H25" s="76">
        <f>H24/C14</f>
        <v>0</v>
      </c>
      <c r="I25" s="76">
        <f>I24/C14</f>
        <v>0</v>
      </c>
      <c r="J25" s="76">
        <f>J24/C14</f>
        <v>0</v>
      </c>
      <c r="K25" s="76">
        <f>K24/C14</f>
        <v>0.009865512587835638</v>
      </c>
      <c r="L25" s="76">
        <f>L24/C14</f>
        <v>0.01954488342873098</v>
      </c>
      <c r="M25" s="76">
        <f>M24/C14</f>
        <v>0</v>
      </c>
      <c r="N25" s="76">
        <f>N24/C14</f>
        <v>0.025827167387965935</v>
      </c>
      <c r="O25" s="76">
        <f>O24/C14</f>
        <v>0</v>
      </c>
      <c r="P25" s="76">
        <f>P24/C14</f>
        <v>0.013960631020522127</v>
      </c>
      <c r="Q25" s="76">
        <f>Q24/C14</f>
        <v>0.0065149611429103265</v>
      </c>
      <c r="R25" s="76">
        <f>R24/C14</f>
        <v>0.0009307087347014751</v>
      </c>
      <c r="S25" s="76">
        <f>S24/C14</f>
        <v>0.006049606775559589</v>
      </c>
      <c r="T25" s="80">
        <f>SUM(F24:S24)</f>
        <v>2424</v>
      </c>
    </row>
    <row r="26" spans="1:20" ht="10.5" customHeight="1">
      <c r="A26" s="75"/>
      <c r="B26" s="75" t="s">
        <v>133</v>
      </c>
      <c r="C26" s="89">
        <v>3253</v>
      </c>
      <c r="D26" s="75"/>
      <c r="E26" s="102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75"/>
      <c r="Q26" s="75"/>
      <c r="R26" s="75"/>
      <c r="S26" s="75"/>
      <c r="T26" s="50" t="s">
        <v>99</v>
      </c>
    </row>
    <row r="27" spans="1:20" ht="10.5" customHeight="1">
      <c r="A27" s="75"/>
      <c r="B27" s="75" t="s">
        <v>135</v>
      </c>
      <c r="C27" s="89">
        <v>43236</v>
      </c>
      <c r="D27" s="78"/>
      <c r="E27" s="78"/>
      <c r="F27" s="75">
        <f>F18+F20+F22</f>
        <v>0</v>
      </c>
      <c r="G27" s="75">
        <f aca="true" t="shared" si="0" ref="G27:S27">G18+G20+G22+G24</f>
        <v>5119</v>
      </c>
      <c r="H27" s="75">
        <f t="shared" si="0"/>
        <v>1050</v>
      </c>
      <c r="I27" s="75">
        <f t="shared" si="0"/>
        <v>0</v>
      </c>
      <c r="J27" s="75">
        <f t="shared" si="0"/>
        <v>0</v>
      </c>
      <c r="K27" s="75">
        <f t="shared" si="0"/>
        <v>2938</v>
      </c>
      <c r="L27" s="75">
        <f t="shared" si="0"/>
        <v>3086</v>
      </c>
      <c r="M27" s="75">
        <f t="shared" si="0"/>
        <v>0</v>
      </c>
      <c r="N27" s="75">
        <f t="shared" si="0"/>
        <v>2923</v>
      </c>
      <c r="O27" s="75">
        <f t="shared" si="0"/>
        <v>0</v>
      </c>
      <c r="P27" s="75">
        <f t="shared" si="0"/>
        <v>1515</v>
      </c>
      <c r="Q27" s="75">
        <f t="shared" si="0"/>
        <v>440</v>
      </c>
      <c r="R27" s="75">
        <f t="shared" si="0"/>
        <v>60</v>
      </c>
      <c r="S27" s="75">
        <f t="shared" si="0"/>
        <v>700</v>
      </c>
      <c r="T27" s="103">
        <f>T19+T21+T23+T25</f>
        <v>17831</v>
      </c>
    </row>
    <row r="28" spans="1:20" ht="10.5" customHeight="1">
      <c r="A28" s="75"/>
      <c r="B28" s="75" t="s">
        <v>150</v>
      </c>
      <c r="C28" s="89">
        <v>53587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ht="10.5" customHeight="1">
      <c r="A29" s="75"/>
      <c r="B29" s="75" t="s">
        <v>177</v>
      </c>
      <c r="C29" s="90">
        <v>19065</v>
      </c>
      <c r="D29" s="75"/>
      <c r="E29" s="75"/>
      <c r="F29" s="96"/>
      <c r="G29" s="75"/>
      <c r="H29" s="75"/>
      <c r="I29" s="85" t="s">
        <v>185</v>
      </c>
      <c r="J29" s="85"/>
      <c r="K29" s="85"/>
      <c r="L29" s="85">
        <v>10348</v>
      </c>
      <c r="M29" s="75"/>
      <c r="N29" s="75"/>
      <c r="O29" s="75"/>
      <c r="P29" s="80" t="s">
        <v>136</v>
      </c>
      <c r="Q29" s="75"/>
      <c r="R29" s="75"/>
      <c r="S29" s="123">
        <f>T10+T27</f>
        <v>28179</v>
      </c>
      <c r="T29" s="123"/>
    </row>
    <row r="30" spans="1:20" ht="10.5" customHeight="1" thickBot="1">
      <c r="A30" s="91" t="s">
        <v>98</v>
      </c>
      <c r="B30" s="92" t="s">
        <v>170</v>
      </c>
      <c r="C30" s="93">
        <f>SUM(C24:C29)</f>
        <v>288254</v>
      </c>
      <c r="D30" s="75"/>
      <c r="E30" s="75"/>
      <c r="F30" s="96" t="s">
        <v>111</v>
      </c>
      <c r="G30" s="75"/>
      <c r="H30" s="75"/>
      <c r="I30" s="87"/>
      <c r="J30" s="87"/>
      <c r="K30" s="87"/>
      <c r="L30" s="76">
        <f>L29/D10</f>
        <v>0.08008792025261594</v>
      </c>
      <c r="M30" s="87"/>
      <c r="N30" s="87"/>
      <c r="O30" s="87"/>
      <c r="P30" s="75"/>
      <c r="Q30" s="75"/>
      <c r="R30" s="75"/>
      <c r="S30" s="75"/>
      <c r="T30" s="75"/>
    </row>
    <row r="31" spans="1:20" ht="10.5" customHeight="1" thickTop="1">
      <c r="A31" s="75"/>
      <c r="B31" s="80" t="s">
        <v>158</v>
      </c>
      <c r="C31" s="75">
        <v>306085</v>
      </c>
      <c r="D31" s="75"/>
      <c r="E31" s="75"/>
      <c r="F31" s="104" t="s">
        <v>186</v>
      </c>
      <c r="G31" s="75"/>
      <c r="H31" s="75"/>
      <c r="I31" s="75"/>
      <c r="J31" s="75"/>
      <c r="K31" s="75"/>
      <c r="L31" s="80">
        <f>T19+T21+T23+T25</f>
        <v>17831</v>
      </c>
      <c r="M31" s="75"/>
      <c r="N31" s="75"/>
      <c r="O31" s="75"/>
      <c r="P31" s="75"/>
      <c r="Q31" s="75"/>
      <c r="R31" s="75"/>
      <c r="S31" s="75"/>
      <c r="T31" s="75"/>
    </row>
    <row r="32" spans="1:20" ht="10.5" customHeight="1">
      <c r="A32" s="75" t="s">
        <v>28</v>
      </c>
      <c r="B32" s="75"/>
      <c r="C32" s="75"/>
      <c r="D32" s="75"/>
      <c r="E32" s="75"/>
      <c r="F32" s="96" t="s">
        <v>187</v>
      </c>
      <c r="G32" s="75"/>
      <c r="H32" s="75"/>
      <c r="I32" s="75"/>
      <c r="J32" s="75"/>
      <c r="K32" s="75"/>
      <c r="L32" s="75">
        <f>C16</f>
        <v>2424</v>
      </c>
      <c r="M32" s="75"/>
      <c r="N32" s="75"/>
      <c r="O32" s="75"/>
      <c r="P32" s="75"/>
      <c r="Q32" s="75"/>
      <c r="R32" s="75"/>
      <c r="S32" s="75"/>
      <c r="T32" s="75"/>
    </row>
    <row r="33" spans="1:20" ht="10.5" customHeight="1">
      <c r="A33" s="75" t="s">
        <v>149</v>
      </c>
      <c r="B33" s="75"/>
      <c r="C33" s="75"/>
      <c r="D33" s="75" t="s">
        <v>162</v>
      </c>
      <c r="E33" s="75"/>
      <c r="F33" s="96" t="s">
        <v>20</v>
      </c>
      <c r="G33" s="75" t="s">
        <v>182</v>
      </c>
      <c r="H33" s="75"/>
      <c r="I33" s="75"/>
      <c r="J33" s="75"/>
      <c r="K33" s="75"/>
      <c r="L33" s="84">
        <f>C14</f>
        <v>21489</v>
      </c>
      <c r="M33" s="75"/>
      <c r="N33" s="75"/>
      <c r="O33" s="75"/>
      <c r="P33" s="75"/>
      <c r="Q33" s="75"/>
      <c r="R33" s="75"/>
      <c r="S33" s="75"/>
      <c r="T33" s="75"/>
    </row>
    <row r="34" spans="1:20" ht="10.5" customHeight="1">
      <c r="A34" s="75" t="s">
        <v>167</v>
      </c>
      <c r="B34" s="75" t="s">
        <v>38</v>
      </c>
      <c r="C34" s="75">
        <f>22*4</f>
        <v>88</v>
      </c>
      <c r="D34" s="105">
        <v>80</v>
      </c>
      <c r="E34" s="75"/>
      <c r="F34" s="114"/>
      <c r="G34" s="85"/>
      <c r="H34" s="115" t="s">
        <v>113</v>
      </c>
      <c r="I34" s="85" t="s">
        <v>183</v>
      </c>
      <c r="J34" s="85"/>
      <c r="K34" s="85"/>
      <c r="L34" s="116">
        <f>L32/L33</f>
        <v>0.11280189864581879</v>
      </c>
      <c r="M34" s="85"/>
      <c r="N34" s="85"/>
      <c r="O34" s="75"/>
      <c r="P34" s="75"/>
      <c r="Q34" s="75"/>
      <c r="R34" s="75"/>
      <c r="S34" s="75"/>
      <c r="T34" s="75"/>
    </row>
    <row r="35" spans="1:20" ht="10.5" customHeight="1">
      <c r="A35" s="75" t="s">
        <v>40</v>
      </c>
      <c r="B35" s="75" t="s">
        <v>104</v>
      </c>
      <c r="C35" s="75">
        <v>16</v>
      </c>
      <c r="D35" s="75">
        <v>240</v>
      </c>
      <c r="E35" s="75" t="s">
        <v>178</v>
      </c>
      <c r="F35" s="96" t="s">
        <v>184</v>
      </c>
      <c r="G35" s="75"/>
      <c r="H35" s="75"/>
      <c r="I35" s="75"/>
      <c r="J35" s="75"/>
      <c r="K35" s="75"/>
      <c r="L35" s="80">
        <f>C31</f>
        <v>306085</v>
      </c>
      <c r="M35" s="96" t="s">
        <v>189</v>
      </c>
      <c r="N35" s="75"/>
      <c r="O35" s="75"/>
      <c r="P35" s="75"/>
      <c r="Q35" s="75"/>
      <c r="R35" s="75"/>
      <c r="S35" s="75"/>
      <c r="T35" s="75"/>
    </row>
    <row r="36" spans="1:20" ht="10.5" customHeight="1">
      <c r="A36" s="75" t="s">
        <v>32</v>
      </c>
      <c r="B36" s="75"/>
      <c r="C36" s="75">
        <f>C34*C35</f>
        <v>1408</v>
      </c>
      <c r="D36" s="75">
        <f>SUM(D34:D35)</f>
        <v>320</v>
      </c>
      <c r="E36" s="75">
        <f>C36-D36</f>
        <v>1088</v>
      </c>
      <c r="F36" s="96" t="s">
        <v>188</v>
      </c>
      <c r="G36" s="75"/>
      <c r="H36" s="75"/>
      <c r="I36" s="96" t="s">
        <v>189</v>
      </c>
      <c r="J36" s="75"/>
      <c r="K36" s="80">
        <f>S29</f>
        <v>28179</v>
      </c>
      <c r="L36" s="106">
        <f>S29/C31</f>
        <v>0.09206266233235866</v>
      </c>
      <c r="M36" s="96" t="s">
        <v>189</v>
      </c>
      <c r="N36" s="75"/>
      <c r="O36" s="75"/>
      <c r="P36" s="75"/>
      <c r="Q36" s="75"/>
      <c r="R36" s="75"/>
      <c r="S36" s="75"/>
      <c r="T36" s="75"/>
    </row>
    <row r="37" ht="10.5" customHeight="1"/>
    <row r="38" ht="10.5" customHeight="1"/>
    <row r="39" spans="1:12" ht="10.5" customHeight="1">
      <c r="A39" s="25" t="s">
        <v>192</v>
      </c>
      <c r="H39" s="6"/>
      <c r="I39" s="6"/>
      <c r="J39" s="6"/>
      <c r="K39" s="6"/>
      <c r="L39" s="6"/>
    </row>
    <row r="40" spans="8:12" ht="10.5" customHeight="1">
      <c r="H40" s="6"/>
      <c r="I40" s="6"/>
      <c r="J40" s="6"/>
      <c r="K40" s="6"/>
      <c r="L40" s="6"/>
    </row>
    <row r="41" ht="10.5" customHeight="1"/>
    <row r="42" ht="10.5" customHeight="1"/>
    <row r="46" s="23" customFormat="1" ht="11.25"/>
  </sheetData>
  <mergeCells count="2">
    <mergeCell ref="D10:E10"/>
    <mergeCell ref="S29:T29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&amp;LPréparé par KITENGE Somwé&amp;C&amp;F&amp;R&amp;D</oddHeader>
    <oddFooter>&amp;CVPZ Lots Reception&amp;RPage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4">
      <selection activeCell="A38" sqref="A38"/>
    </sheetView>
  </sheetViews>
  <sheetFormatPr defaultColWidth="11.421875" defaultRowHeight="12.75"/>
  <cols>
    <col min="1" max="1" width="16.57421875" style="4" customWidth="1"/>
    <col min="2" max="2" width="15.140625" style="4" customWidth="1"/>
    <col min="3" max="3" width="7.57421875" style="4" customWidth="1"/>
    <col min="4" max="5" width="3.8515625" style="4" customWidth="1"/>
    <col min="6" max="6" width="5.140625" style="4" customWidth="1"/>
    <col min="7" max="7" width="5.57421875" style="4" customWidth="1"/>
    <col min="8" max="8" width="6.00390625" style="4" customWidth="1"/>
    <col min="9" max="9" width="5.421875" style="4" customWidth="1"/>
    <col min="10" max="10" width="5.57421875" style="4" customWidth="1"/>
    <col min="11" max="11" width="5.7109375" style="4" customWidth="1"/>
    <col min="12" max="12" width="6.7109375" style="4" customWidth="1"/>
    <col min="13" max="13" width="5.57421875" style="4" customWidth="1"/>
    <col min="14" max="14" width="5.7109375" style="4" customWidth="1"/>
    <col min="15" max="15" width="5.57421875" style="4" customWidth="1"/>
    <col min="16" max="16" width="5.7109375" style="4" customWidth="1"/>
    <col min="17" max="17" width="5.421875" style="4" customWidth="1"/>
    <col min="18" max="18" width="5.140625" style="4" customWidth="1"/>
    <col min="19" max="19" width="5.28125" style="4" customWidth="1"/>
    <col min="20" max="20" width="5.140625" style="4" customWidth="1"/>
    <col min="21" max="21" width="5.28125" style="4" customWidth="1"/>
    <col min="22" max="22" width="5.00390625" style="4" customWidth="1"/>
    <col min="23" max="23" width="6.421875" style="4" customWidth="1"/>
    <col min="24" max="16384" width="20.57421875" style="4" customWidth="1"/>
  </cols>
  <sheetData>
    <row r="1" spans="1:15" ht="39" customHeight="1">
      <c r="A1" s="2" t="s">
        <v>22</v>
      </c>
      <c r="B1" s="3" t="s">
        <v>41</v>
      </c>
      <c r="C1" s="7">
        <f ca="1">TODAY()</f>
        <v>37936</v>
      </c>
      <c r="D1" s="7"/>
      <c r="E1" s="7"/>
      <c r="F1" s="7"/>
      <c r="G1" s="1"/>
      <c r="H1" s="5" t="s">
        <v>85</v>
      </c>
      <c r="K1" s="6"/>
      <c r="L1" s="6"/>
      <c r="N1" s="1" t="s">
        <v>18</v>
      </c>
      <c r="O1" s="1"/>
    </row>
    <row r="2" spans="1:19" ht="44.25" customHeight="1">
      <c r="A2" s="8" t="s">
        <v>5</v>
      </c>
      <c r="B2" s="1" t="s">
        <v>4</v>
      </c>
      <c r="C2" s="39" t="s">
        <v>84</v>
      </c>
      <c r="D2" s="1"/>
      <c r="E2" s="1"/>
      <c r="F2" s="2" t="s">
        <v>34</v>
      </c>
      <c r="G2" s="2" t="s">
        <v>26</v>
      </c>
      <c r="H2" s="2" t="s">
        <v>16</v>
      </c>
      <c r="I2" s="2" t="s">
        <v>14</v>
      </c>
      <c r="J2" s="2" t="s">
        <v>29</v>
      </c>
      <c r="K2" s="9" t="s">
        <v>24</v>
      </c>
      <c r="L2" s="2" t="s">
        <v>25</v>
      </c>
      <c r="M2" s="2" t="s">
        <v>13</v>
      </c>
      <c r="N2" s="2" t="s">
        <v>15</v>
      </c>
      <c r="O2" s="2" t="s">
        <v>33</v>
      </c>
      <c r="P2" s="2" t="s">
        <v>43</v>
      </c>
      <c r="Q2" s="29" t="s">
        <v>35</v>
      </c>
      <c r="R2" s="24" t="s">
        <v>44</v>
      </c>
      <c r="S2" s="2" t="s">
        <v>30</v>
      </c>
    </row>
    <row r="3" spans="2:11" ht="10.5" customHeight="1">
      <c r="B3" s="10" t="s">
        <v>1</v>
      </c>
      <c r="K3" s="11"/>
    </row>
    <row r="4" spans="1:8" ht="10.5" customHeight="1">
      <c r="A4" s="20" t="s">
        <v>93</v>
      </c>
      <c r="B4" s="30" t="s">
        <v>119</v>
      </c>
      <c r="C4" s="25">
        <v>184871</v>
      </c>
      <c r="D4" s="12"/>
      <c r="E4" s="12"/>
      <c r="G4" s="25"/>
      <c r="H4" s="25"/>
    </row>
    <row r="5" spans="1:8" ht="10.5" customHeight="1">
      <c r="A5" s="4" t="s">
        <v>146</v>
      </c>
      <c r="B5" s="4" t="s">
        <v>122</v>
      </c>
      <c r="C5" s="61">
        <v>45406</v>
      </c>
      <c r="D5" s="13"/>
      <c r="H5" s="12"/>
    </row>
    <row r="6" spans="1:8" ht="10.5" customHeight="1">
      <c r="A6" s="4" t="s">
        <v>147</v>
      </c>
      <c r="B6" s="4" t="s">
        <v>123</v>
      </c>
      <c r="C6" s="4">
        <v>45184</v>
      </c>
      <c r="D6" s="13"/>
      <c r="H6" s="13"/>
    </row>
    <row r="7" spans="1:8" ht="10.5" customHeight="1">
      <c r="A7" s="4" t="s">
        <v>148</v>
      </c>
      <c r="B7" s="4" t="s">
        <v>145</v>
      </c>
      <c r="C7" s="4">
        <v>45584</v>
      </c>
      <c r="H7" s="63"/>
    </row>
    <row r="8" spans="1:8" ht="10.5" customHeight="1">
      <c r="A8" s="20" t="s">
        <v>0</v>
      </c>
      <c r="B8" s="30" t="s">
        <v>120</v>
      </c>
      <c r="C8" s="25">
        <f>SUM(C4:C7)</f>
        <v>321045</v>
      </c>
      <c r="D8" s="32"/>
      <c r="F8" s="25"/>
      <c r="H8" s="59"/>
    </row>
    <row r="9" spans="4:19" s="23" customFormat="1" ht="10.5" customHeight="1">
      <c r="D9" s="31" t="s">
        <v>94</v>
      </c>
      <c r="E9" s="4"/>
      <c r="F9" s="4"/>
      <c r="G9" s="4"/>
      <c r="H9" s="4"/>
      <c r="I9" s="4"/>
      <c r="J9" s="4"/>
      <c r="K9" s="15"/>
      <c r="L9" s="4"/>
      <c r="M9" s="4"/>
      <c r="N9" s="4"/>
      <c r="O9" s="4"/>
      <c r="P9" s="4"/>
      <c r="Q9" s="4"/>
      <c r="R9" s="4"/>
      <c r="S9" s="4"/>
    </row>
    <row r="10" spans="1:20" ht="10.5" customHeight="1">
      <c r="A10" s="53" t="s">
        <v>151</v>
      </c>
      <c r="B10" s="23"/>
      <c r="C10" s="23"/>
      <c r="D10" s="118">
        <v>129208</v>
      </c>
      <c r="E10" s="119"/>
      <c r="F10" s="4">
        <v>532</v>
      </c>
      <c r="I10" s="4">
        <v>426</v>
      </c>
      <c r="J10" s="4">
        <v>20</v>
      </c>
      <c r="K10" s="15">
        <v>3721</v>
      </c>
      <c r="L10" s="4">
        <v>3586</v>
      </c>
      <c r="N10" s="4">
        <v>532</v>
      </c>
      <c r="P10" s="4">
        <v>701</v>
      </c>
      <c r="Q10" s="4">
        <v>320</v>
      </c>
      <c r="R10" s="4">
        <v>70</v>
      </c>
      <c r="S10" s="4">
        <v>440</v>
      </c>
      <c r="T10" s="25">
        <f>SUM(F10:S10)</f>
        <v>10348</v>
      </c>
    </row>
    <row r="11" spans="1:20" ht="10.5" customHeight="1">
      <c r="A11" s="4" t="s">
        <v>152</v>
      </c>
      <c r="C11" s="4">
        <v>6160</v>
      </c>
      <c r="D11" s="32"/>
      <c r="F11" s="26">
        <f>F10/D10</f>
        <v>0.004117392111943533</v>
      </c>
      <c r="I11" s="26">
        <f>I10/D10</f>
        <v>0.003297009473097641</v>
      </c>
      <c r="J11" s="26">
        <f>J10/D10</f>
        <v>0.00015478917714073433</v>
      </c>
      <c r="K11" s="26">
        <f>K10/D10</f>
        <v>0.02879852640703362</v>
      </c>
      <c r="L11" s="26">
        <f>L10/D10</f>
        <v>0.027753699461333662</v>
      </c>
      <c r="N11" s="43">
        <f>N10/D10</f>
        <v>0.004117392111943533</v>
      </c>
      <c r="P11" s="26">
        <f>P10/D10</f>
        <v>0.005425360658782738</v>
      </c>
      <c r="Q11" s="26">
        <f>Q10/D10</f>
        <v>0.0024766268342517493</v>
      </c>
      <c r="R11" s="26">
        <f>R10/D10</f>
        <v>0.0005417621199925701</v>
      </c>
      <c r="S11" s="26">
        <f>S10/D10</f>
        <v>0.003405361897096155</v>
      </c>
      <c r="T11" s="28">
        <f>T10/D10</f>
        <v>0.08008792025261594</v>
      </c>
    </row>
    <row r="12" spans="1:4" ht="10.5" customHeight="1">
      <c r="A12" s="4" t="s">
        <v>153</v>
      </c>
      <c r="C12" s="4">
        <v>22723</v>
      </c>
      <c r="D12" s="32"/>
    </row>
    <row r="13" spans="1:4" ht="10.5" customHeight="1">
      <c r="A13" s="4" t="s">
        <v>154</v>
      </c>
      <c r="C13" s="4">
        <v>22461</v>
      </c>
      <c r="D13" s="32"/>
    </row>
    <row r="14" spans="1:11" ht="10.5" customHeight="1">
      <c r="A14" s="4" t="s">
        <v>155</v>
      </c>
      <c r="C14" s="4">
        <v>9135</v>
      </c>
      <c r="D14" s="32"/>
      <c r="K14" s="15"/>
    </row>
    <row r="15" spans="1:19" ht="10.5" customHeight="1">
      <c r="A15" s="25" t="s">
        <v>128</v>
      </c>
      <c r="C15" s="25">
        <f>SUM(C11:C14)</f>
        <v>60479</v>
      </c>
      <c r="D15" s="16"/>
      <c r="E15" s="32"/>
      <c r="F15" s="4" t="s">
        <v>47</v>
      </c>
      <c r="G15" s="4" t="s">
        <v>48</v>
      </c>
      <c r="H15" s="4" t="s">
        <v>49</v>
      </c>
      <c r="I15" s="4" t="s">
        <v>14</v>
      </c>
      <c r="J15" s="4" t="s">
        <v>29</v>
      </c>
      <c r="K15" s="4" t="s">
        <v>50</v>
      </c>
      <c r="L15" s="4" t="s">
        <v>51</v>
      </c>
      <c r="M15" s="4" t="s">
        <v>52</v>
      </c>
      <c r="N15" s="4" t="s">
        <v>53</v>
      </c>
      <c r="O15" s="4" t="s">
        <v>54</v>
      </c>
      <c r="P15" s="4" t="s">
        <v>55</v>
      </c>
      <c r="Q15" s="4" t="s">
        <v>56</v>
      </c>
      <c r="R15" s="4" t="s">
        <v>57</v>
      </c>
      <c r="S15" s="4" t="s">
        <v>107</v>
      </c>
    </row>
    <row r="16" spans="2:20" ht="10.5" customHeight="1">
      <c r="B16" s="4" t="s">
        <v>132</v>
      </c>
      <c r="C16" s="4">
        <v>6892</v>
      </c>
      <c r="E16" s="32"/>
      <c r="F16" s="54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 t="s">
        <v>108</v>
      </c>
      <c r="T16" s="56"/>
    </row>
    <row r="17" spans="2:6" ht="10.5" customHeight="1">
      <c r="B17" s="21" t="s">
        <v>140</v>
      </c>
      <c r="C17" s="25">
        <f>C15-C16</f>
        <v>53587</v>
      </c>
      <c r="E17" s="31" t="s">
        <v>45</v>
      </c>
      <c r="F17" s="16"/>
    </row>
    <row r="18" spans="5:20" ht="10.5" customHeight="1">
      <c r="E18" s="32">
        <v>2</v>
      </c>
      <c r="F18" s="30">
        <v>0</v>
      </c>
      <c r="G18" s="30">
        <v>1026</v>
      </c>
      <c r="H18" s="30">
        <v>200</v>
      </c>
      <c r="I18" s="30">
        <v>0</v>
      </c>
      <c r="J18" s="30">
        <v>0</v>
      </c>
      <c r="K18" s="30">
        <v>1002</v>
      </c>
      <c r="L18" s="30">
        <v>854</v>
      </c>
      <c r="M18" s="30"/>
      <c r="N18" s="30">
        <v>523</v>
      </c>
      <c r="O18" s="30">
        <v>0</v>
      </c>
      <c r="P18" s="30">
        <v>700</v>
      </c>
      <c r="Q18" s="30">
        <v>80</v>
      </c>
      <c r="R18" s="30">
        <v>10</v>
      </c>
      <c r="S18" s="30">
        <v>190</v>
      </c>
      <c r="T18" s="33" t="s">
        <v>59</v>
      </c>
    </row>
    <row r="19" spans="1:20" ht="10.5" customHeight="1">
      <c r="A19" s="4" t="s">
        <v>36</v>
      </c>
      <c r="C19" s="15"/>
      <c r="E19" s="32" t="s">
        <v>114</v>
      </c>
      <c r="F19" s="34">
        <v>0</v>
      </c>
      <c r="G19" s="43">
        <f>G18/C26</f>
        <v>0.023773112748505493</v>
      </c>
      <c r="H19" s="43">
        <f>H18/C26</f>
        <v>0.004634135038695027</v>
      </c>
      <c r="I19" s="34">
        <v>0</v>
      </c>
      <c r="J19" s="34">
        <v>0</v>
      </c>
      <c r="K19" s="60">
        <f>K18/C26</f>
        <v>0.023217016543862087</v>
      </c>
      <c r="L19" s="60">
        <f>L18/C26</f>
        <v>0.019787756615227768</v>
      </c>
      <c r="M19" s="35">
        <v>0</v>
      </c>
      <c r="N19" s="60">
        <f>N18/C26</f>
        <v>0.012118263126187497</v>
      </c>
      <c r="O19" s="35">
        <v>0</v>
      </c>
      <c r="P19" s="60">
        <f>P18/C26</f>
        <v>0.016219472635432598</v>
      </c>
      <c r="Q19" s="60">
        <f>Q18/C26</f>
        <v>0.001853654015478011</v>
      </c>
      <c r="R19" s="60">
        <f>R18/C26</f>
        <v>0.00023170675193475137</v>
      </c>
      <c r="S19" s="60">
        <f>S18/C26</f>
        <v>0.004402428286760276</v>
      </c>
      <c r="T19" s="25">
        <f>SUM(F18:S18)</f>
        <v>4585</v>
      </c>
    </row>
    <row r="20" spans="1:20" ht="10.5" customHeight="1">
      <c r="A20" s="4" t="s">
        <v>156</v>
      </c>
      <c r="C20" s="4">
        <v>13800</v>
      </c>
      <c r="E20" s="32">
        <v>3</v>
      </c>
      <c r="F20" s="30">
        <v>0</v>
      </c>
      <c r="G20" s="30">
        <v>946</v>
      </c>
      <c r="H20" s="30">
        <v>250</v>
      </c>
      <c r="I20" s="30">
        <v>0</v>
      </c>
      <c r="J20" s="30">
        <v>0</v>
      </c>
      <c r="K20" s="30">
        <v>772</v>
      </c>
      <c r="L20" s="30">
        <v>746</v>
      </c>
      <c r="M20" s="30">
        <v>0</v>
      </c>
      <c r="N20" s="30">
        <v>866</v>
      </c>
      <c r="O20" s="30">
        <v>0</v>
      </c>
      <c r="P20" s="30">
        <v>150</v>
      </c>
      <c r="Q20" s="30">
        <v>80</v>
      </c>
      <c r="R20" s="30">
        <v>10</v>
      </c>
      <c r="S20" s="30">
        <v>110</v>
      </c>
      <c r="T20" s="33" t="s">
        <v>60</v>
      </c>
    </row>
    <row r="21" spans="1:20" ht="10.5" customHeight="1">
      <c r="A21" s="4" t="s">
        <v>164</v>
      </c>
      <c r="C21" s="4">
        <v>22649</v>
      </c>
      <c r="D21" s="25"/>
      <c r="E21" s="32" t="s">
        <v>115</v>
      </c>
      <c r="F21" s="34">
        <v>0</v>
      </c>
      <c r="G21" s="43">
        <f>G20/C15</f>
        <v>0.01564179301906447</v>
      </c>
      <c r="H21" s="43">
        <f>H20/C15</f>
        <v>0.004133666231253824</v>
      </c>
      <c r="I21" s="34">
        <f>I20/C15</f>
        <v>0</v>
      </c>
      <c r="J21" s="34">
        <v>0</v>
      </c>
      <c r="K21" s="43">
        <f>K20/C15</f>
        <v>0.012764761322111807</v>
      </c>
      <c r="L21" s="43">
        <f>L20/C15</f>
        <v>0.01233486003406141</v>
      </c>
      <c r="M21" s="34">
        <v>0</v>
      </c>
      <c r="N21" s="43">
        <f>N20/C15</f>
        <v>0.014319019825063246</v>
      </c>
      <c r="O21" s="34">
        <v>0</v>
      </c>
      <c r="P21" s="43">
        <f>P20/C15</f>
        <v>0.0024801997387522944</v>
      </c>
      <c r="Q21" s="43">
        <f>Q20/C15</f>
        <v>0.0013227731940012235</v>
      </c>
      <c r="R21" s="43">
        <f>R20/C15</f>
        <v>0.00016534664925015293</v>
      </c>
      <c r="S21" s="43">
        <f>S20/C15</f>
        <v>0.0018188131417516823</v>
      </c>
      <c r="T21" s="25">
        <f>SUM(F20:S20)</f>
        <v>3930</v>
      </c>
    </row>
    <row r="22" spans="1:20" ht="10.5" customHeight="1">
      <c r="A22" s="25" t="s">
        <v>97</v>
      </c>
      <c r="C22" s="4">
        <f>SUM(C20:C21)</f>
        <v>36449</v>
      </c>
      <c r="E22" s="32">
        <v>4</v>
      </c>
      <c r="F22" s="30">
        <v>0</v>
      </c>
      <c r="G22" s="30">
        <v>2500</v>
      </c>
      <c r="H22" s="30">
        <v>600</v>
      </c>
      <c r="I22" s="30">
        <v>0</v>
      </c>
      <c r="J22" s="30">
        <v>0</v>
      </c>
      <c r="K22" s="30">
        <v>952</v>
      </c>
      <c r="L22" s="30">
        <v>1066</v>
      </c>
      <c r="M22" s="30">
        <v>0</v>
      </c>
      <c r="N22" s="30">
        <v>979</v>
      </c>
      <c r="O22" s="30">
        <v>0</v>
      </c>
      <c r="P22" s="30">
        <v>365</v>
      </c>
      <c r="Q22" s="30">
        <v>140</v>
      </c>
      <c r="R22" s="30">
        <v>20</v>
      </c>
      <c r="S22" s="30">
        <v>270</v>
      </c>
      <c r="T22" s="33" t="s">
        <v>61</v>
      </c>
    </row>
    <row r="23" spans="4:20" ht="10.5" customHeight="1">
      <c r="D23" s="28"/>
      <c r="E23" s="32" t="s">
        <v>116</v>
      </c>
      <c r="F23" s="26">
        <f>F22/C15</f>
        <v>0</v>
      </c>
      <c r="G23" s="26">
        <f>G22/C15</f>
        <v>0.041336662312538235</v>
      </c>
      <c r="H23" s="26">
        <f>H22/C15</f>
        <v>0.009920798955009177</v>
      </c>
      <c r="I23" s="26">
        <f>I22/C15</f>
        <v>0</v>
      </c>
      <c r="J23" s="26">
        <f>J22/C15</f>
        <v>0</v>
      </c>
      <c r="K23" s="26">
        <f>K22/C15</f>
        <v>0.01574100100861456</v>
      </c>
      <c r="L23" s="26">
        <f>L22/C15</f>
        <v>0.017625952810066303</v>
      </c>
      <c r="M23" s="26">
        <f>M22/C15</f>
        <v>0</v>
      </c>
      <c r="N23" s="26">
        <f>N22/C15</f>
        <v>0.016187436961589974</v>
      </c>
      <c r="O23" s="26">
        <f>O22/C15</f>
        <v>0</v>
      </c>
      <c r="P23" s="26">
        <f>P22/C15</f>
        <v>0.006035152697630583</v>
      </c>
      <c r="Q23" s="26">
        <f>Q22/C15</f>
        <v>0.0023148530895021413</v>
      </c>
      <c r="R23" s="26">
        <f>R22/C15</f>
        <v>0.00033069329850030587</v>
      </c>
      <c r="S23" s="26">
        <f>S22/C15</f>
        <v>0.00446435952975413</v>
      </c>
      <c r="T23" s="25">
        <f>SUM(F22:S22)</f>
        <v>6892</v>
      </c>
    </row>
    <row r="24" spans="1:20" ht="10.5" customHeight="1">
      <c r="A24" s="19" t="s">
        <v>138</v>
      </c>
      <c r="B24" s="19"/>
      <c r="E24" s="32">
        <v>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3" t="s">
        <v>68</v>
      </c>
    </row>
    <row r="25" spans="2:20" ht="10.5" customHeight="1">
      <c r="B25" s="25" t="s">
        <v>86</v>
      </c>
      <c r="C25" s="40">
        <v>125955</v>
      </c>
      <c r="E25" s="32" t="s">
        <v>117</v>
      </c>
      <c r="T25" s="25">
        <f>SUM(F24:S24)</f>
        <v>0</v>
      </c>
    </row>
    <row r="26" spans="1:20" ht="10.5" customHeight="1">
      <c r="A26" s="17" t="s">
        <v>134</v>
      </c>
      <c r="B26" s="65"/>
      <c r="C26" s="66">
        <v>43158</v>
      </c>
      <c r="E26" s="22"/>
      <c r="F26" s="6"/>
      <c r="G26" s="6"/>
      <c r="H26" s="6"/>
      <c r="I26" s="6"/>
      <c r="J26" s="6"/>
      <c r="K26" s="6"/>
      <c r="L26" s="6"/>
      <c r="M26" s="6"/>
      <c r="N26" s="6"/>
      <c r="O26" s="6"/>
      <c r="T26" s="50" t="s">
        <v>99</v>
      </c>
    </row>
    <row r="27" spans="2:20" ht="10.5" customHeight="1">
      <c r="B27" s="4" t="s">
        <v>133</v>
      </c>
      <c r="C27" s="67">
        <v>3253</v>
      </c>
      <c r="D27" s="23"/>
      <c r="E27" s="23"/>
      <c r="F27" s="4">
        <f>F18+F20+F22</f>
        <v>0</v>
      </c>
      <c r="G27" s="4">
        <f aca="true" t="shared" si="0" ref="G27:S27">G18+G20+G22+G24</f>
        <v>4472</v>
      </c>
      <c r="H27" s="4">
        <f t="shared" si="0"/>
        <v>1050</v>
      </c>
      <c r="I27" s="4">
        <f t="shared" si="0"/>
        <v>0</v>
      </c>
      <c r="J27" s="4">
        <f t="shared" si="0"/>
        <v>0</v>
      </c>
      <c r="K27" s="4">
        <f t="shared" si="0"/>
        <v>2726</v>
      </c>
      <c r="L27" s="4">
        <f t="shared" si="0"/>
        <v>2666</v>
      </c>
      <c r="M27" s="4">
        <f t="shared" si="0"/>
        <v>0</v>
      </c>
      <c r="N27" s="4">
        <f t="shared" si="0"/>
        <v>2368</v>
      </c>
      <c r="O27" s="4">
        <f t="shared" si="0"/>
        <v>0</v>
      </c>
      <c r="P27" s="4">
        <f t="shared" si="0"/>
        <v>1215</v>
      </c>
      <c r="Q27" s="4">
        <f t="shared" si="0"/>
        <v>300</v>
      </c>
      <c r="R27" s="4">
        <f t="shared" si="0"/>
        <v>40</v>
      </c>
      <c r="S27" s="4">
        <f t="shared" si="0"/>
        <v>570</v>
      </c>
      <c r="T27" s="19">
        <f>T19+T21+T23+T25</f>
        <v>15407</v>
      </c>
    </row>
    <row r="28" spans="2:3" ht="10.5" customHeight="1">
      <c r="B28" s="4" t="s">
        <v>135</v>
      </c>
      <c r="C28" s="67">
        <v>43236</v>
      </c>
    </row>
    <row r="29" spans="2:20" ht="10.5" customHeight="1">
      <c r="B29" s="4" t="s">
        <v>150</v>
      </c>
      <c r="C29" s="42">
        <v>53587</v>
      </c>
      <c r="F29" s="32"/>
      <c r="I29" s="36" t="s">
        <v>86</v>
      </c>
      <c r="J29" s="19"/>
      <c r="K29" s="19"/>
      <c r="L29" s="64">
        <v>10348</v>
      </c>
      <c r="P29" s="25" t="s">
        <v>136</v>
      </c>
      <c r="S29" s="120">
        <f>T10+T27</f>
        <v>25755</v>
      </c>
      <c r="T29" s="120"/>
    </row>
    <row r="30" spans="1:15" ht="10.5" customHeight="1" thickBot="1">
      <c r="A30" s="49" t="s">
        <v>98</v>
      </c>
      <c r="B30" s="69" t="s">
        <v>139</v>
      </c>
      <c r="C30" s="68">
        <f>SUM(C25:C29)</f>
        <v>269189</v>
      </c>
      <c r="F30" s="33" t="s">
        <v>111</v>
      </c>
      <c r="I30" s="6"/>
      <c r="J30" s="6"/>
      <c r="K30" s="6"/>
      <c r="L30" s="28">
        <f>L29/D10</f>
        <v>0.08008792025261594</v>
      </c>
      <c r="M30" s="6"/>
      <c r="N30" s="6"/>
      <c r="O30" s="6"/>
    </row>
    <row r="31" spans="2:13" ht="10.5" customHeight="1" thickTop="1">
      <c r="B31" s="4" t="s">
        <v>158</v>
      </c>
      <c r="C31" s="4">
        <v>284596</v>
      </c>
      <c r="F31" s="71" t="s">
        <v>110</v>
      </c>
      <c r="L31" s="25">
        <f>T19+T21+T23</f>
        <v>15407</v>
      </c>
      <c r="M31" s="4" t="s">
        <v>106</v>
      </c>
    </row>
    <row r="32" spans="1:12" ht="10.5" customHeight="1">
      <c r="A32" s="4" t="s">
        <v>28</v>
      </c>
      <c r="F32" s="32" t="s">
        <v>161</v>
      </c>
      <c r="L32" s="4">
        <v>6892</v>
      </c>
    </row>
    <row r="33" spans="1:12" ht="10.5" customHeight="1">
      <c r="A33" s="4" t="s">
        <v>149</v>
      </c>
      <c r="D33" s="4" t="s">
        <v>162</v>
      </c>
      <c r="F33" s="32" t="s">
        <v>20</v>
      </c>
      <c r="G33" s="4" t="s">
        <v>159</v>
      </c>
      <c r="L33" s="15">
        <f>C15</f>
        <v>60479</v>
      </c>
    </row>
    <row r="34" spans="1:12" ht="10.5" customHeight="1">
      <c r="A34" s="4" t="s">
        <v>37</v>
      </c>
      <c r="B34" s="4" t="s">
        <v>38</v>
      </c>
      <c r="C34" s="4">
        <v>84</v>
      </c>
      <c r="D34" s="70">
        <v>80</v>
      </c>
      <c r="F34" s="32"/>
      <c r="H34" s="58" t="s">
        <v>113</v>
      </c>
      <c r="I34" s="4" t="s">
        <v>160</v>
      </c>
      <c r="L34" s="26">
        <f>L32/L33</f>
        <v>0.11395691066320542</v>
      </c>
    </row>
    <row r="35" spans="1:12" ht="10.5" customHeight="1">
      <c r="A35" s="4" t="s">
        <v>40</v>
      </c>
      <c r="B35" s="4" t="s">
        <v>104</v>
      </c>
      <c r="C35" s="4">
        <v>14</v>
      </c>
      <c r="D35" s="4">
        <v>240</v>
      </c>
      <c r="E35" s="4" t="s">
        <v>163</v>
      </c>
      <c r="F35" s="32" t="s">
        <v>157</v>
      </c>
      <c r="L35" s="4">
        <f>C31</f>
        <v>284596</v>
      </c>
    </row>
    <row r="36" spans="1:12" ht="10.5" customHeight="1">
      <c r="A36" s="4" t="s">
        <v>32</v>
      </c>
      <c r="C36" s="4">
        <f>C34*C35</f>
        <v>1176</v>
      </c>
      <c r="D36" s="4">
        <f>SUM(D34:D35)</f>
        <v>320</v>
      </c>
      <c r="E36" s="4">
        <f>C36-D36</f>
        <v>856</v>
      </c>
      <c r="F36" s="32"/>
      <c r="L36" s="52">
        <f>S29/C31</f>
        <v>0.0904967040998468</v>
      </c>
    </row>
    <row r="37" ht="10.5" customHeight="1"/>
    <row r="38" ht="10.5" customHeight="1">
      <c r="A38" s="25" t="s">
        <v>192</v>
      </c>
    </row>
    <row r="39" spans="8:12" ht="10.5" customHeight="1">
      <c r="H39" s="6"/>
      <c r="I39" s="6"/>
      <c r="J39" s="6"/>
      <c r="K39" s="6"/>
      <c r="L39" s="6"/>
    </row>
    <row r="40" spans="8:12" ht="10.5" customHeight="1">
      <c r="H40" s="6"/>
      <c r="I40" s="6"/>
      <c r="J40" s="6"/>
      <c r="K40" s="6"/>
      <c r="L40" s="6"/>
    </row>
    <row r="41" ht="10.5" customHeight="1"/>
    <row r="42" ht="10.5" customHeight="1"/>
    <row r="46" s="23" customFormat="1" ht="11.25"/>
  </sheetData>
  <mergeCells count="2">
    <mergeCell ref="D10:E10"/>
    <mergeCell ref="S29:T29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&amp;LPréparé par KITENGE Somwé&amp;C&amp;F&amp;R&amp;D</oddHeader>
    <oddFooter>&amp;CVPZ Lots Reception&amp;RPage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4">
      <selection activeCell="A39" sqref="A39"/>
    </sheetView>
  </sheetViews>
  <sheetFormatPr defaultColWidth="11.421875" defaultRowHeight="12.75"/>
  <cols>
    <col min="1" max="1" width="16.57421875" style="4" customWidth="1"/>
    <col min="2" max="2" width="15.140625" style="4" customWidth="1"/>
    <col min="3" max="3" width="7.57421875" style="4" customWidth="1"/>
    <col min="4" max="5" width="3.8515625" style="4" customWidth="1"/>
    <col min="6" max="6" width="5.140625" style="4" customWidth="1"/>
    <col min="7" max="7" width="5.57421875" style="4" customWidth="1"/>
    <col min="8" max="8" width="6.00390625" style="4" customWidth="1"/>
    <col min="9" max="9" width="5.421875" style="4" customWidth="1"/>
    <col min="10" max="10" width="5.57421875" style="4" customWidth="1"/>
    <col min="11" max="11" width="5.7109375" style="4" customWidth="1"/>
    <col min="12" max="12" width="6.7109375" style="4" customWidth="1"/>
    <col min="13" max="13" width="5.57421875" style="4" customWidth="1"/>
    <col min="14" max="14" width="5.7109375" style="4" customWidth="1"/>
    <col min="15" max="15" width="5.57421875" style="4" customWidth="1"/>
    <col min="16" max="16" width="5.7109375" style="4" customWidth="1"/>
    <col min="17" max="17" width="5.421875" style="4" customWidth="1"/>
    <col min="18" max="18" width="5.140625" style="4" customWidth="1"/>
    <col min="19" max="19" width="5.28125" style="4" customWidth="1"/>
    <col min="20" max="20" width="5.140625" style="4" customWidth="1"/>
    <col min="21" max="21" width="5.28125" style="4" customWidth="1"/>
    <col min="22" max="22" width="5.00390625" style="4" customWidth="1"/>
    <col min="23" max="23" width="6.421875" style="4" customWidth="1"/>
    <col min="24" max="16384" width="20.57421875" style="4" customWidth="1"/>
  </cols>
  <sheetData>
    <row r="1" spans="1:15" ht="39" customHeight="1">
      <c r="A1" s="2" t="s">
        <v>22</v>
      </c>
      <c r="B1" s="3" t="s">
        <v>41</v>
      </c>
      <c r="C1" s="7">
        <f ca="1">TODAY()</f>
        <v>37936</v>
      </c>
      <c r="D1" s="7"/>
      <c r="E1" s="7"/>
      <c r="F1" s="7"/>
      <c r="G1" s="1"/>
      <c r="H1" s="5" t="s">
        <v>85</v>
      </c>
      <c r="K1" s="6"/>
      <c r="L1" s="6"/>
      <c r="N1" s="1" t="s">
        <v>18</v>
      </c>
      <c r="O1" s="1"/>
    </row>
    <row r="2" spans="1:19" ht="44.25" customHeight="1">
      <c r="A2" s="8" t="s">
        <v>5</v>
      </c>
      <c r="B2" s="1" t="s">
        <v>4</v>
      </c>
      <c r="C2" s="39" t="s">
        <v>84</v>
      </c>
      <c r="D2" s="1"/>
      <c r="E2" s="1"/>
      <c r="F2" s="2" t="s">
        <v>34</v>
      </c>
      <c r="G2" s="2" t="s">
        <v>26</v>
      </c>
      <c r="H2" s="2" t="s">
        <v>16</v>
      </c>
      <c r="I2" s="2" t="s">
        <v>14</v>
      </c>
      <c r="J2" s="2" t="s">
        <v>29</v>
      </c>
      <c r="K2" s="9" t="s">
        <v>24</v>
      </c>
      <c r="L2" s="2" t="s">
        <v>25</v>
      </c>
      <c r="M2" s="2" t="s">
        <v>13</v>
      </c>
      <c r="N2" s="2" t="s">
        <v>15</v>
      </c>
      <c r="O2" s="2" t="s">
        <v>33</v>
      </c>
      <c r="P2" s="2" t="s">
        <v>43</v>
      </c>
      <c r="Q2" s="29" t="s">
        <v>35</v>
      </c>
      <c r="R2" s="24" t="s">
        <v>44</v>
      </c>
      <c r="S2" s="2" t="s">
        <v>30</v>
      </c>
    </row>
    <row r="3" spans="2:11" ht="10.5" customHeight="1">
      <c r="B3" s="10" t="s">
        <v>1</v>
      </c>
      <c r="K3" s="11"/>
    </row>
    <row r="4" spans="1:5" ht="10.5" customHeight="1">
      <c r="A4" s="4" t="s">
        <v>89</v>
      </c>
      <c r="B4" s="25" t="s">
        <v>86</v>
      </c>
      <c r="C4" s="25">
        <v>55663</v>
      </c>
      <c r="D4" s="12"/>
      <c r="E4" s="12"/>
    </row>
    <row r="5" spans="1:5" ht="10.5" customHeight="1">
      <c r="A5" s="4" t="s">
        <v>102</v>
      </c>
      <c r="B5" s="7">
        <v>35801</v>
      </c>
      <c r="C5" s="44">
        <v>22676</v>
      </c>
      <c r="D5" s="13"/>
      <c r="E5" s="13"/>
    </row>
    <row r="6" spans="1:5" ht="10.5" customHeight="1">
      <c r="A6" s="4" t="s">
        <v>103</v>
      </c>
      <c r="B6" s="7">
        <v>35803</v>
      </c>
      <c r="C6" s="45">
        <v>22730</v>
      </c>
      <c r="D6" s="13"/>
      <c r="E6" s="14"/>
    </row>
    <row r="7" spans="1:5" ht="10.5" customHeight="1">
      <c r="A7" s="36" t="s">
        <v>90</v>
      </c>
      <c r="B7" s="47"/>
      <c r="C7" s="46">
        <f>SUM(C5:C6)</f>
        <v>45406</v>
      </c>
      <c r="D7" s="13"/>
      <c r="E7" s="14"/>
    </row>
    <row r="8" spans="1:4" ht="10.5" customHeight="1">
      <c r="A8" s="25" t="s">
        <v>105</v>
      </c>
      <c r="C8" s="59">
        <f>SUM(C4:C6)</f>
        <v>101069</v>
      </c>
      <c r="D8" s="32"/>
    </row>
    <row r="9" spans="4:19" s="23" customFormat="1" ht="10.5" customHeight="1">
      <c r="D9" s="31" t="s">
        <v>94</v>
      </c>
      <c r="E9" s="4"/>
      <c r="F9" s="4"/>
      <c r="G9" s="4"/>
      <c r="H9" s="4"/>
      <c r="I9" s="4"/>
      <c r="J9" s="4"/>
      <c r="K9" s="15"/>
      <c r="L9" s="4"/>
      <c r="M9" s="4"/>
      <c r="N9" s="4"/>
      <c r="O9" s="4"/>
      <c r="P9" s="4"/>
      <c r="Q9" s="4"/>
      <c r="R9" s="4"/>
      <c r="S9" s="4"/>
    </row>
    <row r="10" spans="4:20" ht="10.5" customHeight="1">
      <c r="D10" s="118">
        <v>129208</v>
      </c>
      <c r="E10" s="124"/>
      <c r="F10" s="4">
        <v>532</v>
      </c>
      <c r="I10" s="4">
        <v>426</v>
      </c>
      <c r="J10" s="4">
        <v>20</v>
      </c>
      <c r="K10" s="15">
        <v>3721</v>
      </c>
      <c r="L10" s="4">
        <v>3586</v>
      </c>
      <c r="N10" s="4">
        <v>532</v>
      </c>
      <c r="P10" s="4">
        <v>701</v>
      </c>
      <c r="Q10" s="4">
        <v>320</v>
      </c>
      <c r="R10" s="4">
        <v>70</v>
      </c>
      <c r="S10" s="4">
        <v>440</v>
      </c>
      <c r="T10" s="25">
        <f>SUM(F10:S10)</f>
        <v>10348</v>
      </c>
    </row>
    <row r="11" spans="1:20" ht="10.5" customHeight="1">
      <c r="A11" s="53" t="s">
        <v>121</v>
      </c>
      <c r="B11" s="23"/>
      <c r="C11" s="47">
        <f>C8-C18</f>
        <v>47743</v>
      </c>
      <c r="D11" s="32"/>
      <c r="F11" s="26">
        <f>F10/D10</f>
        <v>0.004117392111943533</v>
      </c>
      <c r="I11" s="26">
        <f>I10/D10</f>
        <v>0.003297009473097641</v>
      </c>
      <c r="J11" s="26">
        <f>J10/D10</f>
        <v>0.00015478917714073433</v>
      </c>
      <c r="K11" s="26">
        <f>K10/D10</f>
        <v>0.02879852640703362</v>
      </c>
      <c r="L11" s="26">
        <f>L10/D10</f>
        <v>0.027753699461333662</v>
      </c>
      <c r="N11" s="43">
        <f>N10/D10</f>
        <v>0.004117392111943533</v>
      </c>
      <c r="P11" s="26">
        <f>P10/D10</f>
        <v>0.005425360658782738</v>
      </c>
      <c r="Q11" s="26">
        <f>Q10/D10</f>
        <v>0.0024766268342517493</v>
      </c>
      <c r="R11" s="26">
        <f>R10/D10</f>
        <v>0.0005417621199925701</v>
      </c>
      <c r="S11" s="26">
        <f>S10/D10</f>
        <v>0.003405361897096155</v>
      </c>
      <c r="T11" s="28">
        <f>T10/D10</f>
        <v>0.08008792025261594</v>
      </c>
    </row>
    <row r="12" spans="1:4" ht="10.5" customHeight="1">
      <c r="A12" s="25" t="s">
        <v>91</v>
      </c>
      <c r="C12" s="4">
        <f>C8-C11</f>
        <v>53326</v>
      </c>
      <c r="D12" s="32"/>
    </row>
    <row r="13" ht="10.5" customHeight="1">
      <c r="D13" s="32"/>
    </row>
    <row r="14" spans="1:11" ht="10.5" customHeight="1">
      <c r="A14" s="4" t="s">
        <v>36</v>
      </c>
      <c r="C14" s="15"/>
      <c r="D14" s="32"/>
      <c r="K14" s="15"/>
    </row>
    <row r="15" spans="1:19" ht="10.5" customHeight="1">
      <c r="A15" s="4" t="s">
        <v>100</v>
      </c>
      <c r="B15" s="4" t="s">
        <v>101</v>
      </c>
      <c r="C15" s="4">
        <v>7920</v>
      </c>
      <c r="D15" s="16"/>
      <c r="E15" s="32"/>
      <c r="F15" s="4" t="s">
        <v>47</v>
      </c>
      <c r="G15" s="4" t="s">
        <v>48</v>
      </c>
      <c r="H15" s="4" t="s">
        <v>49</v>
      </c>
      <c r="I15" s="4" t="s">
        <v>14</v>
      </c>
      <c r="J15" s="4" t="s">
        <v>29</v>
      </c>
      <c r="K15" s="4" t="s">
        <v>50</v>
      </c>
      <c r="L15" s="4" t="s">
        <v>51</v>
      </c>
      <c r="M15" s="4" t="s">
        <v>52</v>
      </c>
      <c r="N15" s="4" t="s">
        <v>53</v>
      </c>
      <c r="O15" s="4" t="s">
        <v>54</v>
      </c>
      <c r="P15" s="4" t="s">
        <v>55</v>
      </c>
      <c r="Q15" s="4" t="s">
        <v>56</v>
      </c>
      <c r="R15" s="4" t="s">
        <v>57</v>
      </c>
      <c r="S15" s="4" t="s">
        <v>107</v>
      </c>
    </row>
    <row r="16" spans="1:20" ht="10.5" customHeight="1">
      <c r="A16" s="4" t="s">
        <v>95</v>
      </c>
      <c r="C16" s="4">
        <v>22676</v>
      </c>
      <c r="E16" s="32"/>
      <c r="F16" s="54"/>
      <c r="G16" s="5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 t="s">
        <v>108</v>
      </c>
      <c r="T16" s="56"/>
    </row>
    <row r="17" spans="1:6" ht="10.5" customHeight="1">
      <c r="A17" s="4" t="s">
        <v>96</v>
      </c>
      <c r="C17" s="4">
        <v>22730</v>
      </c>
      <c r="E17" s="31" t="s">
        <v>45</v>
      </c>
      <c r="F17" s="16"/>
    </row>
    <row r="18" spans="1:20" ht="10.5" customHeight="1">
      <c r="A18" s="25" t="s">
        <v>97</v>
      </c>
      <c r="C18" s="4">
        <f>SUM(C15:C17)</f>
        <v>53326</v>
      </c>
      <c r="E18" s="32">
        <v>2</v>
      </c>
      <c r="F18" s="30">
        <v>0</v>
      </c>
      <c r="G18" s="30">
        <v>1026</v>
      </c>
      <c r="H18" s="30">
        <v>200</v>
      </c>
      <c r="I18" s="30">
        <v>0</v>
      </c>
      <c r="J18" s="30">
        <v>0</v>
      </c>
      <c r="K18" s="30">
        <v>1002</v>
      </c>
      <c r="L18" s="30">
        <v>854</v>
      </c>
      <c r="M18" s="30"/>
      <c r="N18" s="30">
        <v>523</v>
      </c>
      <c r="O18" s="30">
        <v>0</v>
      </c>
      <c r="P18" s="30">
        <v>700</v>
      </c>
      <c r="Q18" s="30">
        <v>80</v>
      </c>
      <c r="R18" s="30">
        <v>10</v>
      </c>
      <c r="S18" s="30">
        <v>190</v>
      </c>
      <c r="T18" s="33" t="s">
        <v>59</v>
      </c>
    </row>
    <row r="19" spans="5:20" ht="10.5" customHeight="1">
      <c r="E19" s="32" t="s">
        <v>114</v>
      </c>
      <c r="F19" s="34">
        <v>0</v>
      </c>
      <c r="G19" s="43">
        <f>G18/C22</f>
        <v>0.023773112748505493</v>
      </c>
      <c r="H19" s="43">
        <f>H18/C22</f>
        <v>0.004634135038695027</v>
      </c>
      <c r="I19" s="34">
        <v>0</v>
      </c>
      <c r="J19" s="34">
        <v>0</v>
      </c>
      <c r="K19" s="60">
        <f>K18/C22</f>
        <v>0.023217016543862087</v>
      </c>
      <c r="L19" s="60">
        <f>L18/C22</f>
        <v>0.019787756615227768</v>
      </c>
      <c r="M19" s="35">
        <v>0</v>
      </c>
      <c r="N19" s="60">
        <f>N18/C22</f>
        <v>0.012118263126187497</v>
      </c>
      <c r="O19" s="35">
        <v>0</v>
      </c>
      <c r="P19" s="60">
        <f>P18/C22</f>
        <v>0.016219472635432598</v>
      </c>
      <c r="Q19" s="60">
        <f>Q18/C22</f>
        <v>0.001853654015478011</v>
      </c>
      <c r="R19" s="60">
        <f>R18/C22</f>
        <v>0.00023170675193475137</v>
      </c>
      <c r="S19" s="60">
        <f>S18/C22</f>
        <v>0.004402428286760276</v>
      </c>
      <c r="T19" s="25">
        <f>SUM(F18:S18)</f>
        <v>4585</v>
      </c>
    </row>
    <row r="20" spans="5:20" ht="10.5" customHeight="1">
      <c r="E20" s="32">
        <v>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3" t="s">
        <v>60</v>
      </c>
    </row>
    <row r="21" spans="2:20" ht="10.5" customHeight="1">
      <c r="B21" s="25" t="s">
        <v>86</v>
      </c>
      <c r="C21" s="40">
        <v>125955</v>
      </c>
      <c r="D21" s="25"/>
      <c r="E21" s="32" t="s">
        <v>115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25">
        <f>SUM(F20:S20)</f>
        <v>0</v>
      </c>
    </row>
    <row r="22" spans="1:20" ht="10.5" customHeight="1">
      <c r="A22" s="17" t="s">
        <v>88</v>
      </c>
      <c r="B22" s="21"/>
      <c r="C22" s="41">
        <v>43158</v>
      </c>
      <c r="E22" s="32">
        <v>4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3" t="s">
        <v>61</v>
      </c>
    </row>
    <row r="23" spans="2:20" ht="10.5" customHeight="1">
      <c r="B23" s="4" t="s">
        <v>118</v>
      </c>
      <c r="C23" s="42">
        <v>3253</v>
      </c>
      <c r="D23" s="28"/>
      <c r="E23" s="32" t="s">
        <v>116</v>
      </c>
      <c r="T23" s="25">
        <f>SUM(F22:S22)</f>
        <v>0</v>
      </c>
    </row>
    <row r="24" spans="1:20" ht="10.5" customHeight="1" thickBot="1">
      <c r="A24" s="49" t="s">
        <v>98</v>
      </c>
      <c r="B24" s="49" t="s">
        <v>87</v>
      </c>
      <c r="C24" s="49">
        <f>SUM(C21:C23)</f>
        <v>172366</v>
      </c>
      <c r="E24" s="32">
        <v>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3" t="s">
        <v>68</v>
      </c>
    </row>
    <row r="25" spans="5:20" ht="10.5" customHeight="1" thickTop="1">
      <c r="E25" s="32" t="s">
        <v>117</v>
      </c>
      <c r="T25" s="25">
        <f>SUM(F24:S24)</f>
        <v>0</v>
      </c>
    </row>
    <row r="26" spans="1:20" ht="10.5" customHeight="1">
      <c r="A26" s="20" t="s">
        <v>93</v>
      </c>
      <c r="B26" s="30" t="s">
        <v>119</v>
      </c>
      <c r="C26" s="25">
        <v>184871</v>
      </c>
      <c r="E26" s="22"/>
      <c r="F26" s="6"/>
      <c r="G26" s="6"/>
      <c r="H26" s="6"/>
      <c r="I26" s="6"/>
      <c r="J26" s="6"/>
      <c r="K26" s="6"/>
      <c r="L26" s="6"/>
      <c r="M26" s="6"/>
      <c r="N26" s="6"/>
      <c r="O26" s="6"/>
      <c r="T26" s="50" t="s">
        <v>99</v>
      </c>
    </row>
    <row r="27" spans="2:20" ht="10.5" customHeight="1">
      <c r="B27" s="4" t="s">
        <v>92</v>
      </c>
      <c r="C27" s="48">
        <f>C7</f>
        <v>45406</v>
      </c>
      <c r="D27" s="23"/>
      <c r="E27" s="23"/>
      <c r="F27" s="4">
        <f>F18+F20+F22</f>
        <v>0</v>
      </c>
      <c r="G27" s="4">
        <f aca="true" t="shared" si="0" ref="G27:S27">G18+G20+G22+G24</f>
        <v>1026</v>
      </c>
      <c r="H27" s="4">
        <f t="shared" si="0"/>
        <v>200</v>
      </c>
      <c r="I27" s="4">
        <f t="shared" si="0"/>
        <v>0</v>
      </c>
      <c r="J27" s="4">
        <f t="shared" si="0"/>
        <v>0</v>
      </c>
      <c r="K27" s="4">
        <f t="shared" si="0"/>
        <v>1002</v>
      </c>
      <c r="L27" s="4">
        <f t="shared" si="0"/>
        <v>854</v>
      </c>
      <c r="M27" s="4">
        <f t="shared" si="0"/>
        <v>0</v>
      </c>
      <c r="N27" s="4">
        <f t="shared" si="0"/>
        <v>523</v>
      </c>
      <c r="O27" s="4">
        <f t="shared" si="0"/>
        <v>0</v>
      </c>
      <c r="P27" s="4">
        <f t="shared" si="0"/>
        <v>700</v>
      </c>
      <c r="Q27" s="4">
        <f t="shared" si="0"/>
        <v>80</v>
      </c>
      <c r="R27" s="4">
        <f t="shared" si="0"/>
        <v>10</v>
      </c>
      <c r="S27" s="4">
        <f t="shared" si="0"/>
        <v>190</v>
      </c>
      <c r="T27" s="19">
        <f>T19+T21+T23+T25</f>
        <v>4585</v>
      </c>
    </row>
    <row r="28" spans="1:3" ht="10.5" customHeight="1">
      <c r="A28" s="20" t="s">
        <v>0</v>
      </c>
      <c r="B28" s="30" t="s">
        <v>120</v>
      </c>
      <c r="C28" s="25">
        <f>SUM(C26:C27)</f>
        <v>230277</v>
      </c>
    </row>
    <row r="29" ht="10.5" customHeight="1"/>
    <row r="30" spans="9:15" ht="10.5" customHeight="1">
      <c r="I30" s="25" t="s">
        <v>86</v>
      </c>
      <c r="L30" s="51">
        <v>10348</v>
      </c>
      <c r="O30" s="6"/>
    </row>
    <row r="31" spans="1:14" ht="10.5" customHeight="1">
      <c r="A31" s="4" t="s">
        <v>28</v>
      </c>
      <c r="F31" s="25" t="s">
        <v>111</v>
      </c>
      <c r="I31" s="6"/>
      <c r="J31" s="6"/>
      <c r="K31" s="6"/>
      <c r="L31" s="28">
        <f>L30/D10</f>
        <v>0.08008792025261594</v>
      </c>
      <c r="M31" s="6"/>
      <c r="N31" s="6"/>
    </row>
    <row r="32" spans="6:13" ht="10.5" customHeight="1">
      <c r="F32" s="18" t="s">
        <v>110</v>
      </c>
      <c r="L32" s="25">
        <f>T19+T21+T23</f>
        <v>4585</v>
      </c>
      <c r="M32" s="4" t="s">
        <v>106</v>
      </c>
    </row>
    <row r="33" spans="1:12" ht="10.5" customHeight="1">
      <c r="A33" s="4" t="s">
        <v>31</v>
      </c>
      <c r="F33" s="4" t="s">
        <v>20</v>
      </c>
      <c r="G33" s="4" t="s">
        <v>109</v>
      </c>
      <c r="L33" s="15">
        <v>47743</v>
      </c>
    </row>
    <row r="34" spans="1:12" ht="10.5" customHeight="1">
      <c r="A34" s="4" t="s">
        <v>37</v>
      </c>
      <c r="B34" s="4" t="s">
        <v>38</v>
      </c>
      <c r="C34" s="4">
        <v>84</v>
      </c>
      <c r="D34" s="22"/>
      <c r="H34" s="58" t="s">
        <v>113</v>
      </c>
      <c r="I34" s="4" t="s">
        <v>112</v>
      </c>
      <c r="L34" s="26">
        <f>L32/L33</f>
        <v>0.09603502084075152</v>
      </c>
    </row>
    <row r="35" spans="1:12" ht="10.5" customHeight="1">
      <c r="A35" s="4" t="s">
        <v>40</v>
      </c>
      <c r="B35" s="4" t="s">
        <v>104</v>
      </c>
      <c r="C35" s="4">
        <v>10</v>
      </c>
      <c r="F35" s="4" t="s">
        <v>137</v>
      </c>
      <c r="L35" s="52">
        <f>SUM(L30+L32)/C24</f>
        <v>0.08663541533713146</v>
      </c>
    </row>
    <row r="36" spans="1:3" ht="10.5" customHeight="1">
      <c r="A36" s="4" t="s">
        <v>32</v>
      </c>
      <c r="C36" s="4">
        <f>C34*C35</f>
        <v>840</v>
      </c>
    </row>
    <row r="37" ht="10.5" customHeight="1"/>
    <row r="38" ht="10.5" customHeight="1"/>
    <row r="39" spans="1:12" ht="10.5" customHeight="1">
      <c r="A39" s="25" t="s">
        <v>192</v>
      </c>
      <c r="H39" s="6"/>
      <c r="I39" s="6"/>
      <c r="J39" s="6"/>
      <c r="K39" s="6"/>
      <c r="L39" s="6"/>
    </row>
    <row r="40" spans="8:12" ht="10.5" customHeight="1">
      <c r="H40" s="6"/>
      <c r="I40" s="6"/>
      <c r="J40" s="6"/>
      <c r="K40" s="6"/>
      <c r="L40" s="6"/>
    </row>
    <row r="41" ht="10.5" customHeight="1"/>
    <row r="42" ht="10.5" customHeight="1"/>
    <row r="46" s="23" customFormat="1" ht="11.25"/>
  </sheetData>
  <mergeCells count="1">
    <mergeCell ref="D10:E10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&amp;LPréparé par KITENGE Somwé&amp;C&amp;F&amp;R&amp;D</oddHeader>
    <oddFooter>&amp;CVPZ Lots Reception&amp;RPage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Kitenge Somwé</Manager>
  <Company>Logistique et Stockage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VPZ Lots Reception</dc:title>
  <dc:subject/>
  <dc:creator>KITENGE Somwé</dc:creator>
  <cp:keywords/>
  <dc:description/>
  <cp:lastModifiedBy>ngoy</cp:lastModifiedBy>
  <cp:lastPrinted>1998-02-01T20:02:07Z</cp:lastPrinted>
  <dcterms:created xsi:type="dcterms:W3CDTF">1996-10-21T11:03:58Z</dcterms:created>
  <dcterms:modified xsi:type="dcterms:W3CDTF">2003-11-11T20:03:07Z</dcterms:modified>
  <cp:category>Stock tri-piles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stion de stock">
    <vt:lpwstr>Décembre 1997</vt:lpwstr>
  </property>
</Properties>
</file>